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R:\_Trade Programs\_Import Policies\05 Sugar Dairy TAA Restricted\Sugar\02_Sugar TRQ Data\Circular\Publish External\FY 2023\"/>
    </mc:Choice>
  </mc:AlternateContent>
  <xr:revisionPtr revIDLastSave="0" documentId="14_{CA68ABFA-5B01-416A-A7FF-3352A43DB302}" xr6:coauthVersionLast="47" xr6:coauthVersionMax="47" xr10:uidLastSave="{00000000-0000-0000-0000-000000000000}"/>
  <bookViews>
    <workbookView xWindow="-108" yWindow="-108" windowWidth="23256" windowHeight="12576" tabRatio="925" xr2:uid="{00000000-000D-0000-FFFF-FFFF00000000}"/>
  </bookViews>
  <sheets>
    <sheet name="Cover Page " sheetId="139" r:id="rId1"/>
    <sheet name="Table 1 WASDE" sheetId="74" r:id="rId2"/>
    <sheet name="Table 2 Mexico" sheetId="231" r:id="rId3"/>
    <sheet name="Table 3A WTO Raw" sheetId="254" r:id="rId4"/>
    <sheet name="Table 3B Raw  " sheetId="236" r:id="rId5"/>
    <sheet name="Table 4 Refined" sheetId="8" r:id="rId6"/>
    <sheet name="Table 5 FTAs " sheetId="54" r:id="rId7"/>
    <sheet name="Tables 6,7 Re-Export " sheetId="116" r:id="rId8"/>
    <sheet name="Table 8A FY 2023" sheetId="240" r:id="rId9"/>
    <sheet name="Table 8B FY 2024" sheetId="255" r:id="rId10"/>
    <sheet name="Table 9 Re-Export " sheetId="239" r:id="rId11"/>
    <sheet name="Table 10 High Duty " sheetId="244" r:id="rId12"/>
    <sheet name="Tables 11A,11B SCP" sheetId="45" r:id="rId13"/>
  </sheets>
  <externalReferences>
    <externalReference r:id="rId14"/>
  </externalReferences>
  <definedNames>
    <definedName name="CCCInv" localSheetId="2">#REF!</definedName>
    <definedName name="CCCInv" localSheetId="4">#REF!</definedName>
    <definedName name="CCCInv" localSheetId="8">#REF!</definedName>
    <definedName name="CCCInv" localSheetId="9">#REF!</definedName>
    <definedName name="CCCInv" localSheetId="10">#REF!</definedName>
    <definedName name="CCCInv">#REF!</definedName>
    <definedName name="CertificateGains" localSheetId="2">#REF!</definedName>
    <definedName name="CertificateGains" localSheetId="4">#REF!</definedName>
    <definedName name="CertificateGains" localSheetId="8">#REF!</definedName>
    <definedName name="CertificateGains" localSheetId="9">#REF!</definedName>
    <definedName name="CertificateGains" localSheetId="10">#REF!</definedName>
    <definedName name="CertificateGains">#REF!</definedName>
    <definedName name="ComplyAcres" localSheetId="2">#REF!</definedName>
    <definedName name="ComplyAcres" localSheetId="4">#REF!</definedName>
    <definedName name="ComplyAcres" localSheetId="8">#REF!</definedName>
    <definedName name="ComplyAcres" localSheetId="9">#REF!</definedName>
    <definedName name="ComplyAcres" localSheetId="10">#REF!</definedName>
    <definedName name="ComplyAcres">#REF!</definedName>
    <definedName name="ContractPaymentAcres" localSheetId="2">#REF!</definedName>
    <definedName name="ContractPaymentAcres" localSheetId="4">#REF!</definedName>
    <definedName name="ContractPaymentAcres" localSheetId="8">#REF!</definedName>
    <definedName name="ContractPaymentAcres" localSheetId="9">#REF!</definedName>
    <definedName name="ContractPaymentAcres" localSheetId="10">#REF!</definedName>
    <definedName name="ContractPaymentAcres">#REF!</definedName>
    <definedName name="CountercyclicalPaymentRate" localSheetId="2">#REF!</definedName>
    <definedName name="CountercyclicalPaymentRate" localSheetId="4">#REF!</definedName>
    <definedName name="CountercyclicalPaymentRate" localSheetId="8">#REF!</definedName>
    <definedName name="CountercyclicalPaymentRate" localSheetId="9">#REF!</definedName>
    <definedName name="CountercyclicalPaymentRate" localSheetId="10">#REF!</definedName>
    <definedName name="CountercyclicalPaymentRate">#REF!</definedName>
    <definedName name="CountercyclicalPayments" localSheetId="2">#REF!</definedName>
    <definedName name="CountercyclicalPayments" localSheetId="4">#REF!</definedName>
    <definedName name="CountercyclicalPayments" localSheetId="8">#REF!</definedName>
    <definedName name="CountercyclicalPayments" localSheetId="9">#REF!</definedName>
    <definedName name="CountercyclicalPayments" localSheetId="10">#REF!</definedName>
    <definedName name="CountercyclicalPayments">#REF!</definedName>
    <definedName name="CountercyclicalPaymentYield" localSheetId="2">#REF!</definedName>
    <definedName name="CountercyclicalPaymentYield" localSheetId="4">#REF!</definedName>
    <definedName name="CountercyclicalPaymentYield" localSheetId="8">#REF!</definedName>
    <definedName name="CountercyclicalPaymentYield" localSheetId="9">#REF!</definedName>
    <definedName name="CountercyclicalPaymentYield" localSheetId="10">#REF!</definedName>
    <definedName name="CountercyclicalPaymentYield">#REF!</definedName>
    <definedName name="CRPHistory" localSheetId="2">#REF!</definedName>
    <definedName name="CRPHistory" localSheetId="4">#REF!</definedName>
    <definedName name="CRPHistory" localSheetId="8">#REF!</definedName>
    <definedName name="CRPHistory" localSheetId="9">#REF!</definedName>
    <definedName name="CRPHistory" localSheetId="10">#REF!</definedName>
    <definedName name="CRPHistory">#REF!</definedName>
    <definedName name="CRPPayments" localSheetId="2">#REF!</definedName>
    <definedName name="CRPPayments" localSheetId="4">#REF!</definedName>
    <definedName name="CRPPayments" localSheetId="8">#REF!</definedName>
    <definedName name="CRPPayments" localSheetId="9">#REF!</definedName>
    <definedName name="CRPPayments" localSheetId="10">#REF!</definedName>
    <definedName name="CRPPayments">#REF!</definedName>
    <definedName name="DiffUnaccounted" localSheetId="2">#REF!</definedName>
    <definedName name="DiffUnaccounted" localSheetId="4">#REF!</definedName>
    <definedName name="DiffUnaccounted" localSheetId="8">#REF!</definedName>
    <definedName name="DiffUnaccounted" localSheetId="9">#REF!</definedName>
    <definedName name="DiffUnaccounted" localSheetId="10">#REF!</definedName>
    <definedName name="DiffUnaccounted">#REF!</definedName>
    <definedName name="DirectCounterCyclicalPayments" localSheetId="2">#REF!</definedName>
    <definedName name="DirectCounterCyclicalPayments" localSheetId="4">#REF!</definedName>
    <definedName name="DirectCounterCyclicalPayments" localSheetId="8">#REF!</definedName>
    <definedName name="DirectCounterCyclicalPayments" localSheetId="9">#REF!</definedName>
    <definedName name="DirectCounterCyclicalPayments" localSheetId="10">#REF!</definedName>
    <definedName name="DirectCounterCyclicalPayments">#REF!</definedName>
    <definedName name="DirectPaymentRate" localSheetId="2">#REF!</definedName>
    <definedName name="DirectPaymentRate" localSheetId="4">#REF!</definedName>
    <definedName name="DirectPaymentRate" localSheetId="8">#REF!</definedName>
    <definedName name="DirectPaymentRate" localSheetId="9">#REF!</definedName>
    <definedName name="DirectPaymentRate" localSheetId="10">#REF!</definedName>
    <definedName name="DirectPaymentRate">#REF!</definedName>
    <definedName name="DirectPayments" localSheetId="2">#REF!</definedName>
    <definedName name="DirectPayments" localSheetId="4">#REF!</definedName>
    <definedName name="DirectPayments" localSheetId="8">#REF!</definedName>
    <definedName name="DirectPayments" localSheetId="9">#REF!</definedName>
    <definedName name="DirectPayments" localSheetId="10">#REF!</definedName>
    <definedName name="DirectPayments">#REF!</definedName>
    <definedName name="DirectPaymentsExtract" localSheetId="2">[1]ExtractFileForDirect!#REF!</definedName>
    <definedName name="DirectPaymentsExtract" localSheetId="4">[1]ExtractFileForDirect!#REF!</definedName>
    <definedName name="DirectPaymentsExtract" localSheetId="8">[1]ExtractFileForDirect!#REF!</definedName>
    <definedName name="DirectPaymentsExtract" localSheetId="9">[1]ExtractFileForDirect!#REF!</definedName>
    <definedName name="DirectPaymentsExtract">[1]ExtractFileForDirect!#REF!</definedName>
    <definedName name="DirectPaymentYield" localSheetId="2">#REF!</definedName>
    <definedName name="DirectPaymentYield" localSheetId="4">#REF!</definedName>
    <definedName name="DirectPaymentYield" localSheetId="8">#REF!</definedName>
    <definedName name="DirectPaymentYield" localSheetId="9">#REF!</definedName>
    <definedName name="DirectPaymentYield" localSheetId="10">#REF!</definedName>
    <definedName name="DirectPaymentYield">#REF!</definedName>
    <definedName name="Domestic" localSheetId="2">#REF!</definedName>
    <definedName name="Domestic" localSheetId="4">#REF!</definedName>
    <definedName name="Domestic" localSheetId="8">#REF!</definedName>
    <definedName name="Domestic" localSheetId="9">#REF!</definedName>
    <definedName name="Domestic" localSheetId="10">#REF!</definedName>
    <definedName name="Domestic">#REF!</definedName>
    <definedName name="Effective" localSheetId="2">#REF!</definedName>
    <definedName name="Effective" localSheetId="4">#REF!</definedName>
    <definedName name="Effective" localSheetId="8">#REF!</definedName>
    <definedName name="Effective" localSheetId="9">#REF!</definedName>
    <definedName name="Effective" localSheetId="10">#REF!</definedName>
    <definedName name="Effective">#REF!</definedName>
    <definedName name="EV__LASTREFTIME__" hidden="1">38283.519537037</definedName>
    <definedName name="ExcelName13">#N/A</definedName>
    <definedName name="FarmValueOfProd" localSheetId="2">#REF!</definedName>
    <definedName name="FarmValueOfProd" localSheetId="4">#REF!</definedName>
    <definedName name="FarmValueOfProd" localSheetId="8">#REF!</definedName>
    <definedName name="FarmValueOfProd" localSheetId="9">#REF!</definedName>
    <definedName name="FarmValueOfProd" localSheetId="10">#REF!</definedName>
    <definedName name="FarmValueOfProd">#REF!</definedName>
    <definedName name="FISCAL" localSheetId="2">#REF!</definedName>
    <definedName name="FISCAL" localSheetId="4">#REF!</definedName>
    <definedName name="FISCAL" localSheetId="8">#REF!</definedName>
    <definedName name="FISCAL" localSheetId="9">#REF!</definedName>
    <definedName name="FISCAL" localSheetId="10">#REF!</definedName>
    <definedName name="FISCAL">#REF!</definedName>
    <definedName name="FixedDecoupledPayments" localSheetId="2">#REF!</definedName>
    <definedName name="FixedDecoupledPayments" localSheetId="4">#REF!</definedName>
    <definedName name="FixedDecoupledPayments" localSheetId="8">#REF!</definedName>
    <definedName name="FixedDecoupledPayments" localSheetId="9">#REF!</definedName>
    <definedName name="FixedDecoupledPayments" localSheetId="10">#REF!</definedName>
    <definedName name="FixedDecoupledPayments">#REF!</definedName>
    <definedName name="FreeStocks" localSheetId="2">#REF!</definedName>
    <definedName name="FreeStocks" localSheetId="4">#REF!</definedName>
    <definedName name="FreeStocks" localSheetId="8">#REF!</definedName>
    <definedName name="FreeStocks" localSheetId="9">#REF!</definedName>
    <definedName name="FreeStocks" localSheetId="10">#REF!</definedName>
    <definedName name="FreeStocks">#REF!</definedName>
    <definedName name="HarvestedAcres" localSheetId="2">#REF!</definedName>
    <definedName name="HarvestedAcres" localSheetId="4">#REF!</definedName>
    <definedName name="HarvestedAcres" localSheetId="8">#REF!</definedName>
    <definedName name="HarvestedAcres" localSheetId="9">#REF!</definedName>
    <definedName name="HarvestedAcres" localSheetId="10">#REF!</definedName>
    <definedName name="HarvestedAcres">#REF!</definedName>
    <definedName name="HarvestedYield" localSheetId="2">#REF!</definedName>
    <definedName name="HarvestedYield" localSheetId="4">#REF!</definedName>
    <definedName name="HarvestedYield" localSheetId="8">#REF!</definedName>
    <definedName name="HarvestedYield" localSheetId="9">#REF!</definedName>
    <definedName name="HarvestedYield" localSheetId="10">#REF!</definedName>
    <definedName name="HarvestedYield">#REF!</definedName>
    <definedName name="Hoja1_Query">#N/A</definedName>
    <definedName name="Imports" localSheetId="2">#REF!</definedName>
    <definedName name="Imports" localSheetId="4">#REF!</definedName>
    <definedName name="Imports" localSheetId="8">#REF!</definedName>
    <definedName name="Imports" localSheetId="9">#REF!</definedName>
    <definedName name="Imports" localSheetId="10">#REF!</definedName>
    <definedName name="Imports">#REF!</definedName>
    <definedName name="LDPs" localSheetId="2">#REF!</definedName>
    <definedName name="LDPs" localSheetId="4">#REF!</definedName>
    <definedName name="LDPs" localSheetId="8">#REF!</definedName>
    <definedName name="LDPs" localSheetId="9">#REF!</definedName>
    <definedName name="LDPs" localSheetId="10">#REF!</definedName>
    <definedName name="LDPs">#REF!</definedName>
    <definedName name="LoanDeficiencyPayments" localSheetId="2">#REF!</definedName>
    <definedName name="LoanDeficiencyPayments" localSheetId="4">#REF!</definedName>
    <definedName name="LoanDeficiencyPayments" localSheetId="8">#REF!</definedName>
    <definedName name="LoanDeficiencyPayments" localSheetId="9">#REF!</definedName>
    <definedName name="LoanDeficiencyPayments" localSheetId="10">#REF!</definedName>
    <definedName name="LoanDeficiencyPayments">#REF!</definedName>
    <definedName name="LoanRate" localSheetId="2">#REF!</definedName>
    <definedName name="LoanRate" localSheetId="4">#REF!</definedName>
    <definedName name="LoanRate" localSheetId="8">#REF!</definedName>
    <definedName name="LoanRate" localSheetId="9">#REF!</definedName>
    <definedName name="LoanRate" localSheetId="10">#REF!</definedName>
    <definedName name="LoanRate">#REF!</definedName>
    <definedName name="LoanRePaymntRate" localSheetId="2">#REF!</definedName>
    <definedName name="LoanRePaymntRate" localSheetId="4">#REF!</definedName>
    <definedName name="LoanRePaymntRate" localSheetId="8">#REF!</definedName>
    <definedName name="LoanRePaymntRate" localSheetId="9">#REF!</definedName>
    <definedName name="LoanRePaymntRate" localSheetId="10">#REF!</definedName>
    <definedName name="LoanRePaymntRate">#REF!</definedName>
    <definedName name="LoansCertGains" localSheetId="2">#REF!</definedName>
    <definedName name="LoansCertGains" localSheetId="4">#REF!</definedName>
    <definedName name="LoansCertGains" localSheetId="8">#REF!</definedName>
    <definedName name="LoansCertGains" localSheetId="9">#REF!</definedName>
    <definedName name="LoansCertGains" localSheetId="10">#REF!</definedName>
    <definedName name="LoansCertGains">#REF!</definedName>
    <definedName name="LoansCertPurchasesCwt" localSheetId="2">#REF!</definedName>
    <definedName name="LoansCertPurchasesCwt" localSheetId="4">#REF!</definedName>
    <definedName name="LoansCertPurchasesCwt" localSheetId="8">#REF!</definedName>
    <definedName name="LoansCertPurchasesCwt" localSheetId="9">#REF!</definedName>
    <definedName name="LoansCertPurchasesCwt" localSheetId="10">#REF!</definedName>
    <definedName name="LoansCertPurchasesCwt">#REF!</definedName>
    <definedName name="LoansCertPurchasesDoll" localSheetId="2">#REF!</definedName>
    <definedName name="LoansCertPurchasesDoll" localSheetId="4">#REF!</definedName>
    <definedName name="LoansCertPurchasesDoll" localSheetId="8">#REF!</definedName>
    <definedName name="LoansCertPurchasesDoll" localSheetId="9">#REF!</definedName>
    <definedName name="LoansCertPurchasesDoll" localSheetId="10">#REF!</definedName>
    <definedName name="LoansCertPurchasesDoll">#REF!</definedName>
    <definedName name="LoansOutstanding" localSheetId="2">#REF!</definedName>
    <definedName name="LoansOutstanding" localSheetId="4">#REF!</definedName>
    <definedName name="LoansOutstanding" localSheetId="8">#REF!</definedName>
    <definedName name="LoansOutstanding" localSheetId="9">#REF!</definedName>
    <definedName name="LoansOutstanding" localSheetId="10">#REF!</definedName>
    <definedName name="LoansOutstanding">#REF!</definedName>
    <definedName name="LoansRepaidCYFY_2" localSheetId="2">#REF!</definedName>
    <definedName name="LoansRepaidCYFY_2" localSheetId="4">#REF!</definedName>
    <definedName name="LoansRepaidCYFY_2" localSheetId="8">#REF!</definedName>
    <definedName name="LoansRepaidCYFY_2" localSheetId="9">#REF!</definedName>
    <definedName name="LoansRepaidCYFY_2" localSheetId="10">#REF!</definedName>
    <definedName name="LoansRepaidCYFY_2">#REF!</definedName>
    <definedName name="MarketingLoanWriteOffs" localSheetId="2">#REF!</definedName>
    <definedName name="MarketingLoanWriteOffs" localSheetId="4">#REF!</definedName>
    <definedName name="MarketingLoanWriteOffs" localSheetId="8">#REF!</definedName>
    <definedName name="MarketingLoanWriteOffs" localSheetId="9">#REF!</definedName>
    <definedName name="MarketingLoanWriteOffs" localSheetId="10">#REF!</definedName>
    <definedName name="MarketingLoanWriteOffs">#REF!</definedName>
    <definedName name="Marketings" localSheetId="2">#REF!</definedName>
    <definedName name="Marketings" localSheetId="4">#REF!</definedName>
    <definedName name="Marketings" localSheetId="8">#REF!</definedName>
    <definedName name="Marketings" localSheetId="9">#REF!</definedName>
    <definedName name="Marketings" localSheetId="10">#REF!</definedName>
    <definedName name="Marketings">#REF!</definedName>
    <definedName name="MarketReturns" localSheetId="2">#REF!</definedName>
    <definedName name="MarketReturns" localSheetId="4">#REF!</definedName>
    <definedName name="MarketReturns" localSheetId="8">#REF!</definedName>
    <definedName name="MarketReturns" localSheetId="9">#REF!</definedName>
    <definedName name="MarketReturns" localSheetId="10">#REF!</definedName>
    <definedName name="MarketReturns">#REF!</definedName>
    <definedName name="MO_GoatsClipped" localSheetId="2">#REF!</definedName>
    <definedName name="MO_GoatsClipped" localSheetId="4">#REF!</definedName>
    <definedName name="MO_GoatsClipped" localSheetId="8">#REF!</definedName>
    <definedName name="MO_GoatsClipped" localSheetId="9">#REF!</definedName>
    <definedName name="MO_GoatsClipped" localSheetId="10">#REF!</definedName>
    <definedName name="MO_GoatsClipped">#REF!</definedName>
    <definedName name="MO_LDPs" localSheetId="2">#REF!</definedName>
    <definedName name="MO_LDPs" localSheetId="4">#REF!</definedName>
    <definedName name="MO_LDPs" localSheetId="8">#REF!</definedName>
    <definedName name="MO_LDPs" localSheetId="9">#REF!</definedName>
    <definedName name="MO_LDPs" localSheetId="10">#REF!</definedName>
    <definedName name="MO_LDPs">#REF!</definedName>
    <definedName name="MO_LoanDeficiencyPayments" localSheetId="2">#REF!</definedName>
    <definedName name="MO_LoanDeficiencyPayments" localSheetId="4">#REF!</definedName>
    <definedName name="MO_LoanDeficiencyPayments" localSheetId="8">#REF!</definedName>
    <definedName name="MO_LoanDeficiencyPayments" localSheetId="9">#REF!</definedName>
    <definedName name="MO_LoanDeficiencyPayments" localSheetId="10">#REF!</definedName>
    <definedName name="MO_LoanDeficiencyPayments">#REF!</definedName>
    <definedName name="MO_LoansMadeByCwt" localSheetId="2">#REF!</definedName>
    <definedName name="MO_LoansMadeByCwt" localSheetId="4">#REF!</definedName>
    <definedName name="MO_LoansMadeByCwt" localSheetId="8">#REF!</definedName>
    <definedName name="MO_LoansMadeByCwt" localSheetId="9">#REF!</definedName>
    <definedName name="MO_LoansMadeByCwt" localSheetId="10">#REF!</definedName>
    <definedName name="MO_LoansMadeByCwt">#REF!</definedName>
    <definedName name="MO_LoansMadeByDoll" localSheetId="2">#REF!</definedName>
    <definedName name="MO_LoansMadeByDoll" localSheetId="4">#REF!</definedName>
    <definedName name="MO_LoansMadeByDoll" localSheetId="8">#REF!</definedName>
    <definedName name="MO_LoansMadeByDoll" localSheetId="9">#REF!</definedName>
    <definedName name="MO_LoansMadeByDoll" localSheetId="10">#REF!</definedName>
    <definedName name="MO_LoansMadeByDoll">#REF!</definedName>
    <definedName name="MO_LoansRepaidByCwt" localSheetId="2">#REF!</definedName>
    <definedName name="MO_LoansRepaidByCwt" localSheetId="4">#REF!</definedName>
    <definedName name="MO_LoansRepaidByCwt" localSheetId="8">#REF!</definedName>
    <definedName name="MO_LoansRepaidByCwt" localSheetId="9">#REF!</definedName>
    <definedName name="MO_LoansRepaidByCwt" localSheetId="10">#REF!</definedName>
    <definedName name="MO_LoansRepaidByCwt">#REF!</definedName>
    <definedName name="MO_LoansRepaidByDoll" localSheetId="2">#REF!</definedName>
    <definedName name="MO_LoansRepaidByDoll" localSheetId="4">#REF!</definedName>
    <definedName name="MO_LoansRepaidByDoll" localSheetId="8">#REF!</definedName>
    <definedName name="MO_LoansRepaidByDoll" localSheetId="9">#REF!</definedName>
    <definedName name="MO_LoansRepaidByDoll" localSheetId="10">#REF!</definedName>
    <definedName name="MO_LoansRepaidByDoll">#REF!</definedName>
    <definedName name="MO_MarketingLoanWriteOffs" localSheetId="2">#REF!</definedName>
    <definedName name="MO_MarketingLoanWriteOffs" localSheetId="4">#REF!</definedName>
    <definedName name="MO_MarketingLoanWriteOffs" localSheetId="8">#REF!</definedName>
    <definedName name="MO_MarketingLoanWriteOffs" localSheetId="9">#REF!</definedName>
    <definedName name="MO_MarketingLoanWriteOffs" localSheetId="10">#REF!</definedName>
    <definedName name="MO_MarketingLoanWriteOffs">#REF!</definedName>
    <definedName name="MO_Marketings" localSheetId="2">#REF!</definedName>
    <definedName name="MO_Marketings" localSheetId="4">#REF!</definedName>
    <definedName name="MO_Marketings" localSheetId="8">#REF!</definedName>
    <definedName name="MO_Marketings" localSheetId="9">#REF!</definedName>
    <definedName name="MO_Marketings" localSheetId="10">#REF!</definedName>
    <definedName name="MO_Marketings">#REF!</definedName>
    <definedName name="MO_MarketReturns" localSheetId="2">#REF!</definedName>
    <definedName name="MO_MarketReturns" localSheetId="4">#REF!</definedName>
    <definedName name="MO_MarketReturns" localSheetId="8">#REF!</definedName>
    <definedName name="MO_MarketReturns" localSheetId="9">#REF!</definedName>
    <definedName name="MO_MarketReturns" localSheetId="10">#REF!</definedName>
    <definedName name="MO_MarketReturns">#REF!</definedName>
    <definedName name="MO_Yield" localSheetId="2">#REF!</definedName>
    <definedName name="MO_Yield" localSheetId="4">#REF!</definedName>
    <definedName name="MO_Yield" localSheetId="8">#REF!</definedName>
    <definedName name="MO_Yield" localSheetId="9">#REF!</definedName>
    <definedName name="MO_Yield" localSheetId="10">#REF!</definedName>
    <definedName name="MO_Yield">#REF!</definedName>
    <definedName name="MohairPayments" localSheetId="2">#REF!</definedName>
    <definedName name="MohairPayments" localSheetId="4">#REF!</definedName>
    <definedName name="MohairPayments" localSheetId="8">#REF!</definedName>
    <definedName name="MohairPayments" localSheetId="9">#REF!</definedName>
    <definedName name="MohairPayments" localSheetId="10">#REF!</definedName>
    <definedName name="MohairPayments">#REF!</definedName>
    <definedName name="new_table" localSheetId="2">#REF!</definedName>
    <definedName name="new_table" localSheetId="4">#REF!</definedName>
    <definedName name="new_table" localSheetId="8">#REF!</definedName>
    <definedName name="new_table" localSheetId="9">#REF!</definedName>
    <definedName name="new_table" localSheetId="10">#REF!</definedName>
    <definedName name="new_table">#REF!</definedName>
    <definedName name="NumberGoatsClipped" localSheetId="2">#REF!</definedName>
    <definedName name="NumberGoatsClipped" localSheetId="4">#REF!</definedName>
    <definedName name="NumberGoatsClipped" localSheetId="8">#REF!</definedName>
    <definedName name="NumberGoatsClipped" localSheetId="9">#REF!</definedName>
    <definedName name="NumberGoatsClipped" localSheetId="10">#REF!</definedName>
    <definedName name="NumberGoatsClipped">#REF!</definedName>
    <definedName name="OldTable" localSheetId="2">#REF!</definedName>
    <definedName name="OldTable" localSheetId="4">#REF!</definedName>
    <definedName name="OldTable" localSheetId="8">#REF!</definedName>
    <definedName name="OldTable" localSheetId="9">#REF!</definedName>
    <definedName name="OldTable" localSheetId="10">#REF!</definedName>
    <definedName name="OldTable">#REF!</definedName>
    <definedName name="OTHER" localSheetId="2">#REF!</definedName>
    <definedName name="OTHER" localSheetId="4">#REF!</definedName>
    <definedName name="OTHER" localSheetId="8">#REF!</definedName>
    <definedName name="OTHER" localSheetId="9">#REF!</definedName>
    <definedName name="OTHER" localSheetId="10">#REF!</definedName>
    <definedName name="OTHER">#REF!</definedName>
    <definedName name="PlantedAcres" localSheetId="2">#REF!</definedName>
    <definedName name="PlantedAcres" localSheetId="4">#REF!</definedName>
    <definedName name="PlantedAcres" localSheetId="8">#REF!</definedName>
    <definedName name="PlantedAcres" localSheetId="9">#REF!</definedName>
    <definedName name="PlantedAcres" localSheetId="10">#REF!</definedName>
    <definedName name="PlantedAcres">#REF!</definedName>
    <definedName name="price" localSheetId="2">#REF!</definedName>
    <definedName name="price" localSheetId="4">#REF!</definedName>
    <definedName name="price" localSheetId="8">#REF!</definedName>
    <definedName name="price" localSheetId="9">#REF!</definedName>
    <definedName name="price" localSheetId="10">#REF!</definedName>
    <definedName name="price">#REF!</definedName>
    <definedName name="_xlnm.Print_Area" localSheetId="0">'Cover Page '!$A$3:$Q$15</definedName>
    <definedName name="_xlnm.Print_Area" localSheetId="1">'Table 1 WASDE'!$A$1:$R$31</definedName>
    <definedName name="_xlnm.Print_Area" localSheetId="11">'Table 10 High Duty '!$A$1:$O$40</definedName>
    <definedName name="_xlnm.Print_Area" localSheetId="2">'Table 2 Mexico'!$A$1:$O$27</definedName>
    <definedName name="_xlnm.Print_Area" localSheetId="3">'Table 3A WTO Raw'!$A$1:$V$54</definedName>
    <definedName name="_xlnm.Print_Area" localSheetId="4">'Table 3B Raw  '!$A$1:$F$47</definedName>
    <definedName name="_xlnm.Print_Area" localSheetId="5">'Table 4 Refined'!$A$1:$Q$27</definedName>
    <definedName name="_xlnm.Print_Area" localSheetId="6">'Table 5 FTAs '!$A$1:$T$43</definedName>
    <definedName name="_xlnm.Print_Area" localSheetId="8">'Table 8A FY 2023'!$A$1:$I$61</definedName>
    <definedName name="_xlnm.Print_Area" localSheetId="9">'Table 8B FY 2024'!$A$1:$I$59</definedName>
    <definedName name="_xlnm.Print_Area" localSheetId="10">'Table 9 Re-Export '!$A$1:$L$52</definedName>
    <definedName name="_xlnm.Print_Area" localSheetId="12">'Tables 11A,11B SCP'!$A$1:$Q$25</definedName>
    <definedName name="_xlnm.Print_Area" localSheetId="7">'Tables 6,7 Re-Export '!$A$1:$O$54</definedName>
    <definedName name="_xlnm.Print_Area">#N/A</definedName>
    <definedName name="Print_Area_MI">#N/A</definedName>
    <definedName name="_xlnm.Print_Titles">#N/A</definedName>
    <definedName name="Production" localSheetId="2">#REF!</definedName>
    <definedName name="Production" localSheetId="4">#REF!</definedName>
    <definedName name="Production" localSheetId="8">#REF!</definedName>
    <definedName name="Production" localSheetId="9">#REF!</definedName>
    <definedName name="Production" localSheetId="10">#REF!</definedName>
    <definedName name="Production">#REF!</definedName>
    <definedName name="ProductionFlexibilityPayments" localSheetId="2">#REF!</definedName>
    <definedName name="ProductionFlexibilityPayments" localSheetId="4">#REF!</definedName>
    <definedName name="ProductionFlexibilityPayments" localSheetId="8">#REF!</definedName>
    <definedName name="ProductionFlexibilityPayments" localSheetId="9">#REF!</definedName>
    <definedName name="ProductionFlexibilityPayments" localSheetId="10">#REF!</definedName>
    <definedName name="ProductionFlexibilityPayments">#REF!</definedName>
    <definedName name="SAP" localSheetId="2">#REF!</definedName>
    <definedName name="SAP" localSheetId="4">#REF!</definedName>
    <definedName name="SAP" localSheetId="8">#REF!</definedName>
    <definedName name="SAP" localSheetId="9">#REF!</definedName>
    <definedName name="SAP" localSheetId="10">#REF!</definedName>
    <definedName name="SAP">#REF!</definedName>
    <definedName name="SupportPrice" localSheetId="2">#REF!</definedName>
    <definedName name="SupportPrice" localSheetId="4">#REF!</definedName>
    <definedName name="SupportPrice" localSheetId="8">#REF!</definedName>
    <definedName name="SupportPrice" localSheetId="9">#REF!</definedName>
    <definedName name="SupportPrice" localSheetId="10">#REF!</definedName>
    <definedName name="SupportPrice">#REF!</definedName>
    <definedName name="Table5" localSheetId="9">#REF!</definedName>
    <definedName name="Table5" localSheetId="10">#REF!</definedName>
    <definedName name="Table5">#REF!</definedName>
    <definedName name="TargetPrice" localSheetId="2">#REF!</definedName>
    <definedName name="TargetPrice" localSheetId="4">#REF!</definedName>
    <definedName name="TargetPrice" localSheetId="8">#REF!</definedName>
    <definedName name="TargetPrice" localSheetId="9">#REF!</definedName>
    <definedName name="TargetPrice" localSheetId="10">#REF!</definedName>
    <definedName name="TargetPrice">#REF!</definedName>
    <definedName name="WO_BeginningStocks" localSheetId="2">#REF!</definedName>
    <definedName name="WO_BeginningStocks" localSheetId="4">#REF!</definedName>
    <definedName name="WO_BeginningStocks" localSheetId="8">#REF!</definedName>
    <definedName name="WO_BeginningStocks" localSheetId="9">#REF!</definedName>
    <definedName name="WO_BeginningStocks" localSheetId="10">#REF!</definedName>
    <definedName name="WO_BeginningStocks">#REF!</definedName>
    <definedName name="WO_DiffUnAccted" localSheetId="2">#REF!</definedName>
    <definedName name="WO_DiffUnAccted" localSheetId="4">#REF!</definedName>
    <definedName name="WO_DiffUnAccted" localSheetId="8">#REF!</definedName>
    <definedName name="WO_DiffUnAccted" localSheetId="9">#REF!</definedName>
    <definedName name="WO_DiffUnAccted" localSheetId="10">#REF!</definedName>
    <definedName name="WO_DiffUnAccted">#REF!</definedName>
    <definedName name="WO_DomesticUse" localSheetId="2">#REF!</definedName>
    <definedName name="WO_DomesticUse" localSheetId="4">#REF!</definedName>
    <definedName name="WO_DomesticUse" localSheetId="8">#REF!</definedName>
    <definedName name="WO_DomesticUse" localSheetId="9">#REF!</definedName>
    <definedName name="WO_DomesticUse" localSheetId="10">#REF!</definedName>
    <definedName name="WO_DomesticUse">#REF!</definedName>
    <definedName name="WO_Exports" localSheetId="2">#REF!</definedName>
    <definedName name="WO_Exports" localSheetId="4">#REF!</definedName>
    <definedName name="WO_Exports" localSheetId="8">#REF!</definedName>
    <definedName name="WO_Exports" localSheetId="9">#REF!</definedName>
    <definedName name="WO_Exports" localSheetId="10">#REF!</definedName>
    <definedName name="WO_Exports">#REF!</definedName>
    <definedName name="WO_FreeStocks" localSheetId="2">#REF!</definedName>
    <definedName name="WO_FreeStocks" localSheetId="4">#REF!</definedName>
    <definedName name="WO_FreeStocks" localSheetId="8">#REF!</definedName>
    <definedName name="WO_FreeStocks" localSheetId="9">#REF!</definedName>
    <definedName name="WO_FreeStocks" localSheetId="10">#REF!</definedName>
    <definedName name="WO_FreeStocks">#REF!</definedName>
    <definedName name="WO_Imports" localSheetId="2">#REF!</definedName>
    <definedName name="WO_Imports" localSheetId="4">#REF!</definedName>
    <definedName name="WO_Imports" localSheetId="8">#REF!</definedName>
    <definedName name="WO_Imports" localSheetId="9">#REF!</definedName>
    <definedName name="WO_Imports" localSheetId="10">#REF!</definedName>
    <definedName name="WO_Imports">#REF!</definedName>
    <definedName name="WO_LDPs" localSheetId="2">#REF!</definedName>
    <definedName name="WO_LDPs" localSheetId="4">#REF!</definedName>
    <definedName name="WO_LDPs" localSheetId="8">#REF!</definedName>
    <definedName name="WO_LDPs" localSheetId="9">#REF!</definedName>
    <definedName name="WO_LDPs" localSheetId="10">#REF!</definedName>
    <definedName name="WO_LDPs">#REF!</definedName>
    <definedName name="WO_LDPsPelts" localSheetId="2">#REF!</definedName>
    <definedName name="WO_LDPsPelts" localSheetId="4">#REF!</definedName>
    <definedName name="WO_LDPsPelts" localSheetId="8">#REF!</definedName>
    <definedName name="WO_LDPsPelts" localSheetId="9">#REF!</definedName>
    <definedName name="WO_LDPsPelts" localSheetId="10">#REF!</definedName>
    <definedName name="WO_LDPsPelts">#REF!</definedName>
    <definedName name="WO_LoanDeficiencyPayments" localSheetId="2">#REF!</definedName>
    <definedName name="WO_LoanDeficiencyPayments" localSheetId="4">#REF!</definedName>
    <definedName name="WO_LoanDeficiencyPayments" localSheetId="8">#REF!</definedName>
    <definedName name="WO_LoanDeficiencyPayments" localSheetId="9">#REF!</definedName>
    <definedName name="WO_LoanDeficiencyPayments" localSheetId="10">#REF!</definedName>
    <definedName name="WO_LoanDeficiencyPayments">#REF!</definedName>
    <definedName name="WO_LoansMadeByCwt" localSheetId="2">#REF!</definedName>
    <definedName name="WO_LoansMadeByCwt" localSheetId="4">#REF!</definedName>
    <definedName name="WO_LoansMadeByCwt" localSheetId="8">#REF!</definedName>
    <definedName name="WO_LoansMadeByCwt" localSheetId="9">#REF!</definedName>
    <definedName name="WO_LoansMadeByCwt" localSheetId="10">#REF!</definedName>
    <definedName name="WO_LoansMadeByCwt">#REF!</definedName>
    <definedName name="WO_LoansMadeByDoll" localSheetId="2">#REF!</definedName>
    <definedName name="WO_LoansMadeByDoll" localSheetId="4">#REF!</definedName>
    <definedName name="WO_LoansMadeByDoll" localSheetId="8">#REF!</definedName>
    <definedName name="WO_LoansMadeByDoll" localSheetId="9">#REF!</definedName>
    <definedName name="WO_LoansMadeByDoll" localSheetId="10">#REF!</definedName>
    <definedName name="WO_LoansMadeByDoll">#REF!</definedName>
    <definedName name="WO_LoansRepaidByCwt" localSheetId="2">#REF!</definedName>
    <definedName name="WO_LoansRepaidByCwt" localSheetId="4">#REF!</definedName>
    <definedName name="WO_LoansRepaidByCwt" localSheetId="8">#REF!</definedName>
    <definedName name="WO_LoansRepaidByCwt" localSheetId="9">#REF!</definedName>
    <definedName name="WO_LoansRepaidByCwt" localSheetId="10">#REF!</definedName>
    <definedName name="WO_LoansRepaidByCwt">#REF!</definedName>
    <definedName name="WO_LoansRepaidByDoll" localSheetId="2">#REF!</definedName>
    <definedName name="WO_LoansRepaidByDoll" localSheetId="4">#REF!</definedName>
    <definedName name="WO_LoansRepaidByDoll" localSheetId="8">#REF!</definedName>
    <definedName name="WO_LoansRepaidByDoll" localSheetId="9">#REF!</definedName>
    <definedName name="WO_LoansRepaidByDoll" localSheetId="10">#REF!</definedName>
    <definedName name="WO_LoansRepaidByDoll">#REF!</definedName>
    <definedName name="WO_MarketingLoanWriteOffs" localSheetId="2">#REF!</definedName>
    <definedName name="WO_MarketingLoanWriteOffs" localSheetId="4">#REF!</definedName>
    <definedName name="WO_MarketingLoanWriteOffs" localSheetId="8">#REF!</definedName>
    <definedName name="WO_MarketingLoanWriteOffs" localSheetId="9">#REF!</definedName>
    <definedName name="WO_MarketingLoanWriteOffs" localSheetId="10">#REF!</definedName>
    <definedName name="WO_MarketingLoanWriteOffs">#REF!</definedName>
    <definedName name="WO_Marketings" localSheetId="2">#REF!</definedName>
    <definedName name="WO_Marketings" localSheetId="4">#REF!</definedName>
    <definedName name="WO_Marketings" localSheetId="8">#REF!</definedName>
    <definedName name="WO_Marketings" localSheetId="9">#REF!</definedName>
    <definedName name="WO_Marketings" localSheetId="10">#REF!</definedName>
    <definedName name="WO_Marketings">#REF!</definedName>
    <definedName name="WO_MarketReturns" localSheetId="2">#REF!</definedName>
    <definedName name="WO_MarketReturns" localSheetId="4">#REF!</definedName>
    <definedName name="WO_MarketReturns" localSheetId="8">#REF!</definedName>
    <definedName name="WO_MarketReturns" localSheetId="9">#REF!</definedName>
    <definedName name="WO_MarketReturns" localSheetId="10">#REF!</definedName>
    <definedName name="WO_MarketReturns">#REF!</definedName>
    <definedName name="WO_production" localSheetId="2">#REF!</definedName>
    <definedName name="WO_production" localSheetId="4">#REF!</definedName>
    <definedName name="WO_production" localSheetId="8">#REF!</definedName>
    <definedName name="WO_production" localSheetId="9">#REF!</definedName>
    <definedName name="WO_production" localSheetId="10">#REF!</definedName>
    <definedName name="WO_production">#REF!</definedName>
    <definedName name="WO_SheepShorn" localSheetId="2">#REF!</definedName>
    <definedName name="WO_SheepShorn" localSheetId="4">#REF!</definedName>
    <definedName name="WO_SheepShorn" localSheetId="8">#REF!</definedName>
    <definedName name="WO_SheepShorn" localSheetId="9">#REF!</definedName>
    <definedName name="WO_SheepShorn" localSheetId="10">#REF!</definedName>
    <definedName name="WO_SheepShorn">#REF!</definedName>
    <definedName name="WO_ShornWool" localSheetId="2">#REF!</definedName>
    <definedName name="WO_ShornWool" localSheetId="4">#REF!</definedName>
    <definedName name="WO_ShornWool" localSheetId="8">#REF!</definedName>
    <definedName name="WO_ShornWool" localSheetId="9">#REF!</definedName>
    <definedName name="WO_ShornWool" localSheetId="10">#REF!</definedName>
    <definedName name="WO_ShornWool">#REF!</definedName>
    <definedName name="WO_StockSheep" localSheetId="2">#REF!</definedName>
    <definedName name="WO_StockSheep" localSheetId="4">#REF!</definedName>
    <definedName name="WO_StockSheep" localSheetId="8">#REF!</definedName>
    <definedName name="WO_StockSheep" localSheetId="9">#REF!</definedName>
    <definedName name="WO_StockSheep" localSheetId="10">#REF!</definedName>
    <definedName name="WO_StockSheep">#REF!</definedName>
    <definedName name="WO_Yield" localSheetId="2">#REF!</definedName>
    <definedName name="WO_Yield" localSheetId="4">#REF!</definedName>
    <definedName name="WO_Yield" localSheetId="8">#REF!</definedName>
    <definedName name="WO_Yield" localSheetId="9">#REF!</definedName>
    <definedName name="WO_Yield" localSheetId="10">#REF!</definedName>
    <definedName name="WO_Yield">#REF!</definedName>
    <definedName name="x" localSheetId="2">#REF!</definedName>
    <definedName name="x" localSheetId="4">#REF!</definedName>
    <definedName name="x" localSheetId="8">#REF!</definedName>
    <definedName name="x" localSheetId="9">#REF!</definedName>
    <definedName name="x" localSheetId="10">#REF!</definedName>
    <definedName name="x">#REF!</definedName>
    <definedName name="XLSIMSIM" localSheetId="0" hidden="1">{"Sim",1,"Output 1","MProd!$U$230","1","4","10,000","298503897"}</definedName>
    <definedName name="XLSIMSIM" localSheetId="11" hidden="1">{"Sim",1,"Output 1","MProd!$U$230","1","4","10,000","298503897"}</definedName>
    <definedName name="XLSIMSIM" localSheetId="2" hidden="1">{"Sim",1,"Output 1","MProd!$U$230","1","4","10,000","298503897"}</definedName>
    <definedName name="XLSIMSIM" localSheetId="4" hidden="1">{"Sim",1,"Output 1","MProd!$U$230","1","4","10,000","298503897"}</definedName>
    <definedName name="XLSIMSIM" localSheetId="8" hidden="1">{"Sim",1,"Output 1","MProd!$U$230","1","4","10,000","298503897"}</definedName>
    <definedName name="XLSIMSIM" localSheetId="9" hidden="1">{"Sim",1,"Output 1","MProd!$U$230","1","4","10,000","298503897"}</definedName>
    <definedName name="XLSIMSIM" localSheetId="10" hidden="1">{"Sim",1,"Output 1","MProd!$U$230","1","4","10,000","298503897"}</definedName>
    <definedName name="XLSIMSIM" localSheetId="7" hidden="1">{"Sim",1,"Output 1","MProd!$U$230","1","4","10,000","298503897"}</definedName>
    <definedName name="XLSIMSIM" hidden="1">{"Sim",1,"Output 1","MProd!$U$230","1","4","10,000","298503897"}</definedName>
    <definedName name="XLSIMSIM_sub_1" hidden="1">"={""Sim"",48,""Output 1"",""ShortTon!$AS$4"",""Output 2"",""ShortTon!$AS$5"",""Output 3"",""ShortTon!$AS$6"",""Output 4"",""ShortTon!$AS$7"",""Output 5"",""ShortTon!$AS$8"",""Output 6"",""ShortTon!$AS$9"",""Output 7"",""ShortTon!$AS$10"",""Output 8"""</definedName>
    <definedName name="XLSIMSIM_sub_2" hidden="1">",""ShortTon!$AS$11"",""Output 9"",""ShortTon!$AS$12"",""Output 10"",""ShortTon!$AS$13"",""Output 11"",""ShortTon!$AS$14"",""Output 12"",""ShortTon!$AS$15"",""Output 13"",""ShortTon!$AS$16"",""Output 14"",""ShortTon!$AS$17"",""Output 15"",""ShortTon!$"</definedName>
    <definedName name="XLSIMSIM_sub_3" hidden="1">"AS$18"",""Output 16"",""ShortTon!$AS$19"",""Output 17"",""ShortTon!$AS$20"",""Output 18"",""ShortTon!$AS$21"",""Output 19"",""ShortTon!$AS$22"",""Output 20"",""ShortTon!$AS$23"",""Output 21"",""ShortTon!$AS$24"",""Output 22"",""ShortTon!$AS$25"",""Ou"</definedName>
    <definedName name="XLSIMSIM_sub_4" hidden="1">"tput 23"",""ShortTon!$AS$26"",""Output 24"",""ShortTon!$AS$27"",""Output 25"",""ShortTon!$AS$28"",""Output 26"",""ShortTon!$AS$29"",""Output 27"",""ShortTon!$AS$30"",""Output 28"",""ShortTon!$AS$31"",""Output 29"",""ShortTon!$AS$32"",""Output 30"","""</definedName>
    <definedName name="XLSIMSIM_sub_5" hidden="1">"ShortTon!$AS$33"",""Output 31"",""ShortTon!$AS$34"",""Output 32"",""ShortTon!$AS$35"",""Output 33"",""ShortTon!$AS$36"",""Output 34"",""ShortTon!$AS$37"",""Output 35"",""ShortTon!$AS$38"",""Output 36"",""ShortTon!$AS$39"",""Output 37"",""ShortTon!$AS"</definedName>
    <definedName name="XLSIMSIM_sub_6" hidden="1">"$40"",""Output 38"",""ShortTon!$AS$41"",""Output 39"",""ShortTon!$AS$42"",""Output 40"",""ShortTon!$AS$43"",""Output 41"",""ShortTon!$AS$44"",""Output 42"",""ShortTon!$AS$45"",""Output 43"",""ShortTon!$AS$46"",""Output 44"",""ShortTon!$AS$47"",""Outp"</definedName>
    <definedName name="XLSIMSIM_sub_7" hidden="1">"ut 45"",""ShortTon!$AS$48"",""Output 46"",""ShortTon!$AS$49"",""Output 47"",""ShortTon!$AS$50"",""Output 48"",""ShortTon!$AS$51"",""2"",""3"",""2,000"",""298503897""}"</definedName>
    <definedName name="XLSIMSIM1" hidden="1">{"Sim",1,"Output 1","MProd!$U$230","1","4","10,000","298503897"}</definedName>
    <definedName name="Yield" localSheetId="2">#REF!</definedName>
    <definedName name="Yield" localSheetId="4">#REF!</definedName>
    <definedName name="Yield" localSheetId="8">#REF!</definedName>
    <definedName name="Yield" localSheetId="9">#REF!</definedName>
    <definedName name="Yield" localSheetId="10">#REF!</definedName>
    <definedName name="Yiel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9" i="255" l="1"/>
  <c r="E47" i="255"/>
  <c r="E18" i="255" l="1"/>
  <c r="L6" i="254" l="1"/>
  <c r="L7" i="254"/>
  <c r="L8" i="254"/>
  <c r="L9" i="254"/>
  <c r="L10" i="254"/>
  <c r="L11" i="254"/>
  <c r="L47" i="254" s="1"/>
  <c r="L12" i="254"/>
  <c r="L13" i="254"/>
  <c r="L14" i="254"/>
  <c r="L15" i="254"/>
  <c r="L16" i="254"/>
  <c r="L17" i="254"/>
  <c r="L18" i="254"/>
  <c r="L19" i="254"/>
  <c r="L20" i="254"/>
  <c r="L21" i="254"/>
  <c r="L22" i="254"/>
  <c r="L23" i="254"/>
  <c r="L24" i="254"/>
  <c r="L25" i="254"/>
  <c r="L26" i="254"/>
  <c r="L27" i="254"/>
  <c r="L28" i="254"/>
  <c r="L29" i="254"/>
  <c r="L30" i="254"/>
  <c r="L31" i="254"/>
  <c r="L32" i="254"/>
  <c r="L33" i="254"/>
  <c r="L34" i="254"/>
  <c r="L35" i="254"/>
  <c r="L36" i="254"/>
  <c r="L37" i="254"/>
  <c r="L38" i="254"/>
  <c r="L39" i="254"/>
  <c r="L40" i="254"/>
  <c r="L41" i="254"/>
  <c r="L42" i="254"/>
  <c r="L43" i="254"/>
  <c r="L44" i="254"/>
  <c r="L45" i="254"/>
  <c r="B47" i="254"/>
  <c r="C47" i="254"/>
  <c r="D47" i="254"/>
  <c r="E47" i="254"/>
  <c r="F47" i="254"/>
  <c r="G47" i="254"/>
  <c r="H47" i="254"/>
  <c r="I47" i="254"/>
  <c r="J47" i="254"/>
  <c r="K47" i="254"/>
  <c r="Q47" i="254" l="1"/>
  <c r="F19" i="45" l="1"/>
  <c r="I7" i="45"/>
  <c r="I10" i="45" s="1"/>
  <c r="I33" i="244"/>
  <c r="J13" i="74" s="1"/>
  <c r="J24" i="74" s="1"/>
  <c r="H7" i="255"/>
  <c r="H8" i="255"/>
  <c r="H16" i="255"/>
  <c r="H18" i="255"/>
  <c r="H45" i="255"/>
  <c r="H47" i="255"/>
  <c r="H49" i="255"/>
  <c r="H6" i="255"/>
  <c r="G18" i="255"/>
  <c r="G16" i="255"/>
  <c r="G8" i="255"/>
  <c r="G7" i="255"/>
  <c r="G6" i="255"/>
  <c r="E16" i="255"/>
  <c r="E7" i="255"/>
  <c r="E8" i="255"/>
  <c r="E6" i="255"/>
  <c r="D49" i="255"/>
  <c r="D47" i="255"/>
  <c r="D45" i="255"/>
  <c r="E45" i="255" s="1"/>
  <c r="G31" i="255"/>
  <c r="H31" i="255" s="1"/>
  <c r="D8" i="255"/>
  <c r="I8" i="116"/>
  <c r="H8" i="116"/>
  <c r="J11" i="74"/>
  <c r="I26" i="116"/>
  <c r="I25" i="116"/>
  <c r="I28" i="116" s="1"/>
  <c r="I21" i="116"/>
  <c r="H21" i="116"/>
  <c r="G21" i="116"/>
  <c r="F21" i="116"/>
  <c r="L26" i="54"/>
  <c r="L27" i="54"/>
  <c r="L22" i="54"/>
  <c r="L24" i="54"/>
  <c r="L23" i="54"/>
  <c r="L20" i="54"/>
  <c r="L19" i="54"/>
  <c r="L17" i="54" s="1"/>
  <c r="L18" i="54"/>
  <c r="L15" i="54"/>
  <c r="L13" i="54"/>
  <c r="L8" i="54"/>
  <c r="L9" i="54"/>
  <c r="L10" i="54"/>
  <c r="L11" i="54"/>
  <c r="L12" i="54"/>
  <c r="L7" i="54"/>
  <c r="I8" i="8"/>
  <c r="I14" i="8" s="1"/>
  <c r="J9" i="74" s="1"/>
  <c r="J20" i="74" s="1"/>
  <c r="J22" i="74"/>
  <c r="I19" i="231"/>
  <c r="J12" i="74" s="1"/>
  <c r="J23" i="74" s="1"/>
  <c r="D7" i="240"/>
  <c r="G18" i="231"/>
  <c r="G32" i="244"/>
  <c r="N9" i="231"/>
  <c r="E31" i="255" l="1"/>
  <c r="L6" i="54"/>
  <c r="L30" i="54" s="1"/>
  <c r="J10" i="74" s="1"/>
  <c r="J21" i="74" s="1"/>
  <c r="J8" i="74"/>
  <c r="J19" i="74" s="1"/>
  <c r="J25" i="74" l="1"/>
  <c r="J14" i="74"/>
  <c r="H10" i="45"/>
  <c r="H26" i="116" l="1"/>
  <c r="H25" i="116"/>
  <c r="H28" i="116" s="1"/>
  <c r="G8" i="116"/>
  <c r="I11" i="74"/>
  <c r="I22" i="74" s="1"/>
  <c r="J26" i="54"/>
  <c r="K17" i="54"/>
  <c r="F32" i="244"/>
  <c r="H33" i="244"/>
  <c r="I13" i="74" s="1"/>
  <c r="I24" i="74" s="1"/>
  <c r="H19" i="231"/>
  <c r="I12" i="74" s="1"/>
  <c r="I23" i="74" s="1"/>
  <c r="F18" i="231"/>
  <c r="H14" i="8" l="1"/>
  <c r="I9" i="74" s="1"/>
  <c r="I20" i="74" s="1"/>
  <c r="I8" i="74"/>
  <c r="I19" i="74" s="1"/>
  <c r="K6" i="54"/>
  <c r="R6" i="254" l="1"/>
  <c r="S6" i="254" s="1"/>
  <c r="R7" i="254"/>
  <c r="S7" i="254" s="1"/>
  <c r="R8" i="254"/>
  <c r="S8" i="254" s="1"/>
  <c r="R9" i="254"/>
  <c r="S9" i="254" s="1"/>
  <c r="R10" i="254"/>
  <c r="S10" i="254" s="1"/>
  <c r="R11" i="254"/>
  <c r="S11" i="254" s="1"/>
  <c r="R12" i="254"/>
  <c r="S12" i="254" s="1"/>
  <c r="R13" i="254"/>
  <c r="S13" i="254" s="1"/>
  <c r="R14" i="254"/>
  <c r="S14" i="254" s="1"/>
  <c r="R15" i="254"/>
  <c r="S15" i="254" s="1"/>
  <c r="R16" i="254"/>
  <c r="S16" i="254" s="1"/>
  <c r="R17" i="254"/>
  <c r="S17" i="254" s="1"/>
  <c r="R18" i="254"/>
  <c r="S18" i="254" s="1"/>
  <c r="R19" i="254"/>
  <c r="S19" i="254" s="1"/>
  <c r="R20" i="254"/>
  <c r="S20" i="254" s="1"/>
  <c r="R21" i="254"/>
  <c r="S21" i="254" s="1"/>
  <c r="R22" i="254"/>
  <c r="S22" i="254" s="1"/>
  <c r="R23" i="254"/>
  <c r="S23" i="254" s="1"/>
  <c r="R24" i="254"/>
  <c r="S24" i="254" s="1"/>
  <c r="R25" i="254"/>
  <c r="S25" i="254" s="1"/>
  <c r="R26" i="254"/>
  <c r="S26" i="254" s="1"/>
  <c r="R27" i="254"/>
  <c r="S27" i="254" s="1"/>
  <c r="R28" i="254"/>
  <c r="S28" i="254" s="1"/>
  <c r="R29" i="254"/>
  <c r="S29" i="254" s="1"/>
  <c r="R30" i="254"/>
  <c r="S30" i="254" s="1"/>
  <c r="R31" i="254"/>
  <c r="S31" i="254" s="1"/>
  <c r="R32" i="254"/>
  <c r="S32" i="254" s="1"/>
  <c r="R33" i="254"/>
  <c r="S33" i="254" s="1"/>
  <c r="R34" i="254"/>
  <c r="S34" i="254" s="1"/>
  <c r="R35" i="254"/>
  <c r="S35" i="254" s="1"/>
  <c r="R36" i="254"/>
  <c r="S36" i="254" s="1"/>
  <c r="R37" i="254"/>
  <c r="S37" i="254" s="1"/>
  <c r="R38" i="254"/>
  <c r="S38" i="254" s="1"/>
  <c r="R39" i="254"/>
  <c r="S39" i="254" s="1"/>
  <c r="R40" i="254"/>
  <c r="S40" i="254" s="1"/>
  <c r="R41" i="254"/>
  <c r="S41" i="254" s="1"/>
  <c r="R42" i="254"/>
  <c r="S42" i="254" s="1"/>
  <c r="R43" i="254"/>
  <c r="S43" i="254" s="1"/>
  <c r="R44" i="254"/>
  <c r="S44" i="254" s="1"/>
  <c r="R45" i="254"/>
  <c r="S45" i="254" s="1"/>
  <c r="G10" i="45" l="1"/>
  <c r="J6" i="54"/>
  <c r="D44" i="236" l="1"/>
  <c r="C44" i="236"/>
  <c r="B44" i="236"/>
  <c r="E43" i="236"/>
  <c r="E42" i="236"/>
  <c r="E41" i="236"/>
  <c r="E40" i="236"/>
  <c r="E39" i="236"/>
  <c r="E38" i="236"/>
  <c r="E37" i="236"/>
  <c r="E36" i="236"/>
  <c r="E35" i="236"/>
  <c r="E34" i="236"/>
  <c r="E33" i="236"/>
  <c r="E32" i="236"/>
  <c r="E31" i="236"/>
  <c r="E30" i="236"/>
  <c r="E29" i="236"/>
  <c r="E28" i="236"/>
  <c r="E27" i="236"/>
  <c r="E26" i="236"/>
  <c r="E25" i="236"/>
  <c r="E24" i="236"/>
  <c r="E23" i="236"/>
  <c r="E22" i="236"/>
  <c r="E21" i="236"/>
  <c r="E20" i="236"/>
  <c r="E19" i="236"/>
  <c r="E18" i="236"/>
  <c r="E17" i="236"/>
  <c r="E16" i="236"/>
  <c r="E15" i="236"/>
  <c r="E14" i="236"/>
  <c r="E13" i="236"/>
  <c r="E12" i="236"/>
  <c r="E11" i="236"/>
  <c r="E10" i="236"/>
  <c r="E9" i="236"/>
  <c r="E8" i="236"/>
  <c r="E7" i="236"/>
  <c r="E6" i="236"/>
  <c r="E5" i="236"/>
  <c r="E4" i="236"/>
  <c r="E44" i="236" l="1"/>
  <c r="E32" i="244"/>
  <c r="G33" i="244"/>
  <c r="H13" i="74" s="1"/>
  <c r="H24" i="74" s="1"/>
  <c r="H11" i="74"/>
  <c r="H22" i="74" s="1"/>
  <c r="G26" i="116"/>
  <c r="G25" i="116"/>
  <c r="G19" i="231"/>
  <c r="H12" i="74" s="1"/>
  <c r="H23" i="74" s="1"/>
  <c r="J17" i="54"/>
  <c r="J30" i="54" s="1"/>
  <c r="H10" i="74" s="1"/>
  <c r="H21" i="74" s="1"/>
  <c r="J22" i="54"/>
  <c r="G14" i="8"/>
  <c r="H9" i="74" s="1"/>
  <c r="H20" i="74" s="1"/>
  <c r="G28" i="116" l="1"/>
  <c r="F30" i="255"/>
  <c r="F27" i="255"/>
  <c r="F31" i="255"/>
  <c r="F18" i="255"/>
  <c r="F16" i="255"/>
  <c r="C8" i="255"/>
  <c r="B8" i="255"/>
  <c r="F7" i="255"/>
  <c r="F6" i="255"/>
  <c r="E27" i="255" l="1"/>
  <c r="G27" i="255"/>
  <c r="H27" i="255" s="1"/>
  <c r="F39" i="255"/>
  <c r="F23" i="255"/>
  <c r="F35" i="255"/>
  <c r="F26" i="255"/>
  <c r="H8" i="74"/>
  <c r="H19" i="74" s="1"/>
  <c r="B41" i="255"/>
  <c r="B43" i="255" s="1"/>
  <c r="F8" i="255"/>
  <c r="E26" i="255" l="1"/>
  <c r="G26" i="255"/>
  <c r="H26" i="255" s="1"/>
  <c r="G39" i="255"/>
  <c r="H39" i="255" s="1"/>
  <c r="E39" i="255"/>
  <c r="F34" i="255"/>
  <c r="G23" i="255"/>
  <c r="E23" i="255"/>
  <c r="F38" i="255"/>
  <c r="E35" i="255"/>
  <c r="G35" i="255"/>
  <c r="H35" i="255" s="1"/>
  <c r="F22" i="255"/>
  <c r="E30" i="255"/>
  <c r="G30" i="255"/>
  <c r="H30" i="255" s="1"/>
  <c r="F41" i="255"/>
  <c r="F43" i="255" s="1"/>
  <c r="F51" i="255" s="1"/>
  <c r="C41" i="255"/>
  <c r="C43" i="255" s="1"/>
  <c r="C51" i="255" s="1"/>
  <c r="G34" i="255" l="1"/>
  <c r="H34" i="255" s="1"/>
  <c r="E34" i="255"/>
  <c r="D41" i="255"/>
  <c r="G22" i="255"/>
  <c r="H22" i="255" s="1"/>
  <c r="E22" i="255"/>
  <c r="H23" i="255"/>
  <c r="G38" i="255"/>
  <c r="H38" i="255" s="1"/>
  <c r="E38" i="255"/>
  <c r="G41" i="255" l="1"/>
  <c r="E41" i="255"/>
  <c r="D43" i="255"/>
  <c r="E18" i="231"/>
  <c r="C18" i="231"/>
  <c r="D18" i="231"/>
  <c r="B18" i="231"/>
  <c r="E43" i="255" l="1"/>
  <c r="D51" i="255"/>
  <c r="E51" i="255" s="1"/>
  <c r="G43" i="255"/>
  <c r="H41" i="255"/>
  <c r="N13" i="231"/>
  <c r="N6" i="231"/>
  <c r="N5" i="231"/>
  <c r="G51" i="255" l="1"/>
  <c r="H51" i="255" s="1"/>
  <c r="H43" i="255"/>
  <c r="E8" i="116"/>
  <c r="F8" i="116"/>
  <c r="F25" i="116"/>
  <c r="F10" i="45" l="1"/>
  <c r="D32" i="244"/>
  <c r="F33" i="244"/>
  <c r="G13" i="74" s="1"/>
  <c r="G24" i="74" s="1"/>
  <c r="G11" i="74"/>
  <c r="G22" i="74" s="1"/>
  <c r="I24" i="54"/>
  <c r="I23" i="54"/>
  <c r="K22" i="54" s="1"/>
  <c r="I17" i="54"/>
  <c r="F14" i="8"/>
  <c r="G9" i="74" s="1"/>
  <c r="G20" i="74" s="1"/>
  <c r="F19" i="231"/>
  <c r="G12" i="74" s="1"/>
  <c r="G23" i="74" s="1"/>
  <c r="E10" i="45"/>
  <c r="P19" i="45"/>
  <c r="Q17" i="54"/>
  <c r="Q22" i="54"/>
  <c r="Q26" i="54"/>
  <c r="R47" i="254"/>
  <c r="U46" i="254"/>
  <c r="U45" i="254"/>
  <c r="U44" i="254"/>
  <c r="U43" i="254"/>
  <c r="U42" i="254"/>
  <c r="U41" i="254"/>
  <c r="U40" i="254"/>
  <c r="U39" i="254"/>
  <c r="U38" i="254"/>
  <c r="U37" i="254"/>
  <c r="U36" i="254"/>
  <c r="U35" i="254"/>
  <c r="U34" i="254"/>
  <c r="U33" i="254"/>
  <c r="U32" i="254"/>
  <c r="U31" i="254"/>
  <c r="U30" i="254"/>
  <c r="U29" i="254"/>
  <c r="U28" i="254"/>
  <c r="U27" i="254"/>
  <c r="U26" i="254"/>
  <c r="U25" i="254"/>
  <c r="U24" i="254"/>
  <c r="U23" i="254"/>
  <c r="U22" i="254"/>
  <c r="U21" i="254"/>
  <c r="U20" i="254"/>
  <c r="U19" i="254"/>
  <c r="U18" i="254"/>
  <c r="U17" i="254"/>
  <c r="U16" i="254"/>
  <c r="U15" i="254"/>
  <c r="U14" i="254"/>
  <c r="U13" i="254"/>
  <c r="U12" i="254"/>
  <c r="U11" i="254"/>
  <c r="U10" i="254"/>
  <c r="U9" i="254"/>
  <c r="U8" i="254"/>
  <c r="U7" i="254"/>
  <c r="U6" i="254"/>
  <c r="F26" i="116" l="1"/>
  <c r="F28" i="116" s="1"/>
  <c r="D8" i="74"/>
  <c r="I6" i="54"/>
  <c r="I22" i="54"/>
  <c r="D8" i="240"/>
  <c r="C8" i="74"/>
  <c r="E8" i="74"/>
  <c r="F8" i="74"/>
  <c r="S47" i="254"/>
  <c r="U47" i="254"/>
  <c r="G8" i="74" l="1"/>
  <c r="G19" i="74" s="1"/>
  <c r="H26" i="54" l="1"/>
  <c r="I27" i="54"/>
  <c r="K26" i="54" s="1"/>
  <c r="K30" i="54" s="1"/>
  <c r="I10" i="74" s="1"/>
  <c r="I21" i="74" s="1"/>
  <c r="H22" i="54"/>
  <c r="H17" i="54"/>
  <c r="H6" i="54"/>
  <c r="Q6" i="54"/>
  <c r="Q30" i="54" s="1"/>
  <c r="D8" i="116"/>
  <c r="I25" i="74" l="1"/>
  <c r="I14" i="74"/>
  <c r="I26" i="54"/>
  <c r="I30" i="54" s="1"/>
  <c r="G10" i="74" s="1"/>
  <c r="G21" i="74" s="1"/>
  <c r="G25" i="74" s="1"/>
  <c r="H30" i="54"/>
  <c r="F10" i="74" s="1"/>
  <c r="F21" i="74" s="1"/>
  <c r="F11" i="74"/>
  <c r="F22" i="74" s="1"/>
  <c r="E33" i="244"/>
  <c r="F13" i="74" s="1"/>
  <c r="F24" i="74" s="1"/>
  <c r="C32" i="244"/>
  <c r="E25" i="116"/>
  <c r="E21" i="116"/>
  <c r="E26" i="116" s="1"/>
  <c r="E19" i="231"/>
  <c r="F12" i="74" s="1"/>
  <c r="F23" i="74" s="1"/>
  <c r="C8" i="116"/>
  <c r="N21" i="244"/>
  <c r="N22" i="244"/>
  <c r="N23" i="244"/>
  <c r="N24" i="244"/>
  <c r="N25" i="244"/>
  <c r="N26" i="244"/>
  <c r="N27" i="244"/>
  <c r="N28" i="244"/>
  <c r="N29" i="244"/>
  <c r="N30" i="244"/>
  <c r="N20" i="244"/>
  <c r="N7" i="244"/>
  <c r="N8" i="244"/>
  <c r="N9" i="244"/>
  <c r="N10" i="244"/>
  <c r="N11" i="244"/>
  <c r="N12" i="244"/>
  <c r="N13" i="244"/>
  <c r="N14" i="244"/>
  <c r="N15" i="244"/>
  <c r="N16" i="244"/>
  <c r="N6" i="244"/>
  <c r="G14" i="74" l="1"/>
  <c r="H25" i="74"/>
  <c r="H14" i="74"/>
  <c r="E28" i="116"/>
  <c r="E14" i="8"/>
  <c r="F9" i="74" s="1"/>
  <c r="F20" i="74" s="1"/>
  <c r="F19" i="74"/>
  <c r="F25" i="74" l="1"/>
  <c r="F14" i="74"/>
  <c r="E11" i="74" l="1"/>
  <c r="D25" i="116" l="1"/>
  <c r="D21" i="116"/>
  <c r="D26" i="116" s="1"/>
  <c r="E22" i="74"/>
  <c r="D33" i="244"/>
  <c r="E13" i="74" s="1"/>
  <c r="E24" i="74" s="1"/>
  <c r="D19" i="231"/>
  <c r="E12" i="74" s="1"/>
  <c r="E23" i="74" s="1"/>
  <c r="D8" i="45"/>
  <c r="E27" i="54"/>
  <c r="E24" i="54"/>
  <c r="E23" i="54"/>
  <c r="E20" i="54"/>
  <c r="E19" i="54"/>
  <c r="E18" i="54"/>
  <c r="E8" i="54"/>
  <c r="E9" i="54"/>
  <c r="E10" i="54"/>
  <c r="E11" i="54"/>
  <c r="E12" i="54"/>
  <c r="E13" i="54"/>
  <c r="E15" i="54"/>
  <c r="E7" i="54"/>
  <c r="D14" i="8"/>
  <c r="E9" i="74" s="1"/>
  <c r="B32" i="244"/>
  <c r="N7" i="231"/>
  <c r="N8" i="231"/>
  <c r="N10" i="231"/>
  <c r="N11" i="231"/>
  <c r="N12" i="231"/>
  <c r="N14" i="231"/>
  <c r="N15" i="231"/>
  <c r="N16" i="231"/>
  <c r="E17" i="54" l="1"/>
  <c r="E6" i="54"/>
  <c r="D28" i="116"/>
  <c r="D10" i="45"/>
  <c r="E19" i="74"/>
  <c r="E20" i="74"/>
  <c r="B8" i="116" l="1"/>
  <c r="C21" i="116" l="1"/>
  <c r="C26" i="116" s="1"/>
  <c r="C19" i="231" l="1"/>
  <c r="D12" i="74" s="1"/>
  <c r="D23" i="74" s="1"/>
  <c r="C33" i="244"/>
  <c r="D13" i="74" s="1"/>
  <c r="D24" i="74" s="1"/>
  <c r="C25" i="116"/>
  <c r="C28" i="116" s="1"/>
  <c r="D11" i="74"/>
  <c r="D22" i="74" s="1"/>
  <c r="D17" i="54"/>
  <c r="E26" i="54"/>
  <c r="E30" i="54" s="1"/>
  <c r="E10" i="74" s="1"/>
  <c r="D26" i="54"/>
  <c r="D6" i="54"/>
  <c r="C26" i="54"/>
  <c r="C17" i="54"/>
  <c r="C14" i="8"/>
  <c r="D9" i="74" s="1"/>
  <c r="D20" i="74" s="1"/>
  <c r="E21" i="74" l="1"/>
  <c r="E25" i="74" s="1"/>
  <c r="E14" i="74"/>
  <c r="C10" i="45"/>
  <c r="D30" i="54"/>
  <c r="D10" i="74" s="1"/>
  <c r="D21" i="74" s="1"/>
  <c r="F26" i="54"/>
  <c r="D19" i="74" l="1"/>
  <c r="D25" i="74" s="1"/>
  <c r="D14" i="74" l="1"/>
  <c r="F49" i="116" l="1"/>
  <c r="E49" i="116"/>
  <c r="D49" i="116"/>
  <c r="C49" i="116"/>
  <c r="B49" i="116"/>
  <c r="N23" i="116" l="1"/>
  <c r="N20" i="116"/>
  <c r="C11" i="74" l="1"/>
  <c r="B21" i="116"/>
  <c r="N21" i="116" s="1"/>
  <c r="B26" i="54"/>
  <c r="B17" i="54"/>
  <c r="F17" i="54"/>
  <c r="C6" i="54" l="1"/>
  <c r="F18" i="240" l="1"/>
  <c r="F14" i="240"/>
  <c r="F13" i="240"/>
  <c r="F12" i="240"/>
  <c r="E18" i="240"/>
  <c r="E17" i="240"/>
  <c r="E14" i="240"/>
  <c r="E13" i="240"/>
  <c r="E12" i="240"/>
  <c r="C19" i="240"/>
  <c r="B14" i="8"/>
  <c r="C9" i="74" s="1"/>
  <c r="H50" i="240" l="1"/>
  <c r="D50" i="240"/>
  <c r="H48" i="240"/>
  <c r="D48" i="240"/>
  <c r="H46" i="240"/>
  <c r="D46" i="240"/>
  <c r="E46" i="240" s="1"/>
  <c r="C42" i="240"/>
  <c r="B42" i="240"/>
  <c r="F40" i="240"/>
  <c r="F39" i="240"/>
  <c r="G39" i="240"/>
  <c r="F36" i="240"/>
  <c r="F35" i="240"/>
  <c r="G35" i="240"/>
  <c r="F32" i="240"/>
  <c r="G32" i="240"/>
  <c r="F31" i="240"/>
  <c r="G31" i="240"/>
  <c r="F28" i="240"/>
  <c r="F27" i="240"/>
  <c r="G27" i="240"/>
  <c r="F24" i="240"/>
  <c r="F23" i="240"/>
  <c r="F19" i="240"/>
  <c r="D19" i="240"/>
  <c r="G19" i="240" s="1"/>
  <c r="B19" i="240"/>
  <c r="H18" i="240"/>
  <c r="G18" i="240"/>
  <c r="H17" i="240"/>
  <c r="G17" i="240"/>
  <c r="F17" i="240"/>
  <c r="E19" i="240"/>
  <c r="G14" i="240"/>
  <c r="H13" i="240"/>
  <c r="G12" i="240"/>
  <c r="C9" i="240"/>
  <c r="B9" i="240"/>
  <c r="F8" i="240"/>
  <c r="G7" i="240"/>
  <c r="F7" i="240"/>
  <c r="E7" i="240"/>
  <c r="F6" i="240"/>
  <c r="R26" i="54"/>
  <c r="R22" i="54"/>
  <c r="R17" i="54"/>
  <c r="R6" i="54"/>
  <c r="H32" i="240" l="1"/>
  <c r="E48" i="240"/>
  <c r="B44" i="240"/>
  <c r="R30" i="54"/>
  <c r="F42" i="240"/>
  <c r="E50" i="240"/>
  <c r="H7" i="240"/>
  <c r="C44" i="240"/>
  <c r="C52" i="240" s="1"/>
  <c r="H27" i="240"/>
  <c r="H35" i="240"/>
  <c r="H31" i="240"/>
  <c r="H39" i="240"/>
  <c r="H19" i="240"/>
  <c r="F9" i="240"/>
  <c r="E27" i="240"/>
  <c r="E31" i="240"/>
  <c r="E35" i="240"/>
  <c r="E23" i="240"/>
  <c r="E39" i="240"/>
  <c r="E32" i="240"/>
  <c r="G8" i="240"/>
  <c r="H8" i="240" s="1"/>
  <c r="G23" i="240"/>
  <c r="E8" i="240"/>
  <c r="P13" i="74"/>
  <c r="P12" i="74"/>
  <c r="P11" i="74"/>
  <c r="P9" i="74"/>
  <c r="F44" i="240" l="1"/>
  <c r="F52" i="240" s="1"/>
  <c r="H23" i="240"/>
  <c r="B6" i="54"/>
  <c r="G26" i="54"/>
  <c r="G22" i="54"/>
  <c r="G17" i="54"/>
  <c r="G6" i="54"/>
  <c r="N32" i="244" l="1"/>
  <c r="B33" i="244"/>
  <c r="C13" i="74" s="1"/>
  <c r="N33" i="244" l="1"/>
  <c r="E28" i="240" l="1"/>
  <c r="G28" i="240"/>
  <c r="H28" i="240" s="1"/>
  <c r="G36" i="240"/>
  <c r="E36" i="240"/>
  <c r="H36" i="240" l="1"/>
  <c r="G24" i="240" l="1"/>
  <c r="E24" i="240"/>
  <c r="D42" i="240"/>
  <c r="E42" i="240" s="1"/>
  <c r="G40" i="240"/>
  <c r="H40" i="240" s="1"/>
  <c r="E40" i="240"/>
  <c r="H24" i="240" l="1"/>
  <c r="G42" i="240"/>
  <c r="H42" i="240" s="1"/>
  <c r="D9" i="240" l="1"/>
  <c r="G6" i="240"/>
  <c r="H6" i="240" s="1"/>
  <c r="E6" i="240"/>
  <c r="G9" i="240" l="1"/>
  <c r="E9" i="240"/>
  <c r="D44" i="240"/>
  <c r="B19" i="231"/>
  <c r="C12" i="74" s="1"/>
  <c r="N18" i="231"/>
  <c r="D52" i="240" l="1"/>
  <c r="E52" i="240" s="1"/>
  <c r="E44" i="240"/>
  <c r="H9" i="240"/>
  <c r="G44" i="240"/>
  <c r="P8" i="74"/>
  <c r="N19" i="231"/>
  <c r="G52" i="240" l="1"/>
  <c r="H52" i="240" s="1"/>
  <c r="H44" i="240"/>
  <c r="B26" i="116"/>
  <c r="B25" i="116"/>
  <c r="B28" i="116" l="1"/>
  <c r="C30" i="54"/>
  <c r="C10" i="74" s="1"/>
  <c r="C14" i="74" s="1"/>
  <c r="O11" i="74" l="1"/>
  <c r="O10" i="74"/>
  <c r="O12" i="74" l="1"/>
  <c r="O13" i="74" l="1"/>
  <c r="P10" i="74" l="1"/>
  <c r="N7" i="116" l="1"/>
  <c r="N8" i="116"/>
  <c r="N10" i="116"/>
  <c r="N6" i="116"/>
  <c r="B10" i="45"/>
  <c r="N10" i="45"/>
  <c r="N26" i="116" l="1"/>
  <c r="N25" i="116"/>
  <c r="N28" i="116" l="1"/>
  <c r="O8" i="74" l="1"/>
  <c r="O19" i="74" l="1"/>
  <c r="F6" i="54" l="1"/>
  <c r="S8" i="54"/>
  <c r="S9" i="54"/>
  <c r="S10" i="54"/>
  <c r="S11" i="54"/>
  <c r="S12" i="54"/>
  <c r="S15" i="54"/>
  <c r="S7" i="54"/>
  <c r="S20" i="54" l="1"/>
  <c r="S24" i="54"/>
  <c r="S19" i="54"/>
  <c r="F30" i="54"/>
  <c r="S27" i="54"/>
  <c r="S26" i="54" s="1"/>
  <c r="S18" i="54"/>
  <c r="S23" i="54" l="1"/>
  <c r="S22" i="54" s="1"/>
  <c r="S17" i="54"/>
  <c r="S13" i="54"/>
  <c r="S6" i="54" s="1"/>
  <c r="S30" i="54" l="1"/>
  <c r="G30" i="54"/>
  <c r="B30" i="54"/>
  <c r="C24" i="74" l="1"/>
  <c r="C21" i="74" l="1"/>
  <c r="C22" i="74"/>
  <c r="P24" i="74" l="1"/>
  <c r="P20" i="74" l="1"/>
  <c r="C19" i="74" l="1"/>
  <c r="P22" i="74" l="1"/>
  <c r="P23" i="74"/>
  <c r="O22" i="74" l="1"/>
  <c r="Q11" i="74"/>
  <c r="Q22" i="74" l="1"/>
  <c r="O21" i="74"/>
  <c r="C23" i="74" l="1"/>
  <c r="O23" i="74" l="1"/>
  <c r="Q12" i="74"/>
  <c r="P8" i="45"/>
  <c r="P7" i="45"/>
  <c r="Q23" i="74" l="1"/>
  <c r="O10" i="45"/>
  <c r="P10" i="45" s="1"/>
  <c r="O14" i="8" l="1"/>
  <c r="P8" i="8"/>
  <c r="P7" i="8" l="1"/>
  <c r="P21" i="74" l="1"/>
  <c r="Q10" i="74"/>
  <c r="Q21" i="74" l="1"/>
  <c r="P12" i="8" l="1"/>
  <c r="O9" i="74"/>
  <c r="C20" i="74" l="1"/>
  <c r="C25" i="74" s="1"/>
  <c r="Q8" i="74" l="1"/>
  <c r="P7" i="74"/>
  <c r="P19" i="74"/>
  <c r="P14" i="74"/>
  <c r="Q19" i="74" l="1"/>
  <c r="P25" i="74"/>
  <c r="P18" i="74"/>
  <c r="Q13" i="74" l="1"/>
  <c r="O24" i="74"/>
  <c r="Q24" i="74" l="1"/>
  <c r="Q9" i="74" l="1"/>
  <c r="O14" i="74"/>
  <c r="O20" i="74"/>
  <c r="O7" i="74"/>
  <c r="Q7" i="74" l="1"/>
  <c r="Q20" i="74"/>
  <c r="O18" i="74"/>
  <c r="Q18" i="74" s="1"/>
  <c r="O25" i="74"/>
  <c r="Q25" i="74" s="1"/>
  <c r="Q14" i="74"/>
  <c r="P11" i="8" l="1"/>
  <c r="N14" i="8" l="1"/>
  <c r="P14" i="8" s="1"/>
</calcChain>
</file>

<file path=xl/sharedStrings.xml><?xml version="1.0" encoding="utf-8"?>
<sst xmlns="http://schemas.openxmlformats.org/spreadsheetml/2006/main" count="663" uniqueCount="357">
  <si>
    <t>Argentina</t>
  </si>
  <si>
    <t>Barbados</t>
  </si>
  <si>
    <t>Belize</t>
  </si>
  <si>
    <t>Bolivia</t>
  </si>
  <si>
    <t>Colombia</t>
  </si>
  <si>
    <t>Congo</t>
  </si>
  <si>
    <t>Costa Rica</t>
  </si>
  <si>
    <t>Cote d'Ivoire</t>
  </si>
  <si>
    <t>Dominican Republic</t>
  </si>
  <si>
    <t>Ecuador</t>
  </si>
  <si>
    <t>El Salvador</t>
  </si>
  <si>
    <t>Fiji</t>
  </si>
  <si>
    <t>Gabon</t>
  </si>
  <si>
    <t>Guatemala</t>
  </si>
  <si>
    <t>Guyana</t>
  </si>
  <si>
    <t>Haiti</t>
  </si>
  <si>
    <t>Honduras</t>
  </si>
  <si>
    <t>India</t>
  </si>
  <si>
    <t>Jamaica</t>
  </si>
  <si>
    <t>Madagascar</t>
  </si>
  <si>
    <t>Malawi</t>
  </si>
  <si>
    <t>Mauritius</t>
  </si>
  <si>
    <t>Mozambique</t>
  </si>
  <si>
    <t>Nicaragua</t>
  </si>
  <si>
    <t>Panama</t>
  </si>
  <si>
    <t>Papua New Guinea</t>
  </si>
  <si>
    <t>Peru</t>
  </si>
  <si>
    <t xml:space="preserve">Philippines </t>
  </si>
  <si>
    <t>South Africa</t>
  </si>
  <si>
    <t xml:space="preserve">St. Kitts and Nevis </t>
  </si>
  <si>
    <t>Taiwan</t>
  </si>
  <si>
    <t>Thailand</t>
  </si>
  <si>
    <t>Trinidad-Tobago</t>
  </si>
  <si>
    <t>Uruguay</t>
  </si>
  <si>
    <t>Zimbabwe</t>
  </si>
  <si>
    <t>Total</t>
  </si>
  <si>
    <t>Mexico</t>
  </si>
  <si>
    <t>Brazil</t>
  </si>
  <si>
    <t>Metric Tons, Raw Value</t>
  </si>
  <si>
    <t>MTRV</t>
  </si>
  <si>
    <t>Percent</t>
  </si>
  <si>
    <t xml:space="preserve">Metric Tons, Raw Value </t>
  </si>
  <si>
    <t>All Other Countries</t>
  </si>
  <si>
    <t>Paraguay</t>
  </si>
  <si>
    <t>District Port Name</t>
  </si>
  <si>
    <t xml:space="preserve">Tranche 4     </t>
  </si>
  <si>
    <t xml:space="preserve">Tranche 3     </t>
  </si>
  <si>
    <t xml:space="preserve">Tranche 2     </t>
  </si>
  <si>
    <t xml:space="preserve">Tranche 5     </t>
  </si>
  <si>
    <t>n/a</t>
  </si>
  <si>
    <t xml:space="preserve">Peru special </t>
  </si>
  <si>
    <t>Costa Rica special</t>
  </si>
  <si>
    <t>Panama, Total</t>
  </si>
  <si>
    <t>Peru, Total</t>
  </si>
  <si>
    <t>CAFTA-DR, Total</t>
  </si>
  <si>
    <t>TRQ</t>
  </si>
  <si>
    <t xml:space="preserve">WTO Minimum Quantity </t>
  </si>
  <si>
    <t>Sub-Total WTO Raw Sugar TRQ</t>
  </si>
  <si>
    <t>Additional Quantity</t>
  </si>
  <si>
    <t>Sub-Total WTO Refined Sugar TRQ</t>
  </si>
  <si>
    <t>Free Trade Agreements (Calendar Year TRQs):</t>
  </si>
  <si>
    <t>WTO Minimum Quantity</t>
  </si>
  <si>
    <t>Canada Quantity</t>
  </si>
  <si>
    <t xml:space="preserve">Global Quantity  </t>
  </si>
  <si>
    <t>Specialty Sugar</t>
  </si>
  <si>
    <t xml:space="preserve">Metric Tons </t>
  </si>
  <si>
    <t xml:space="preserve">   Panama, Raw Sugar</t>
  </si>
  <si>
    <t xml:space="preserve">   Panama, Specialty </t>
  </si>
  <si>
    <t>Entries</t>
  </si>
  <si>
    <t>FY 2011</t>
  </si>
  <si>
    <t>FY 2012</t>
  </si>
  <si>
    <t>Metric tons raw value</t>
  </si>
  <si>
    <t xml:space="preserve">Total </t>
  </si>
  <si>
    <t>STRV</t>
  </si>
  <si>
    <t xml:space="preserve">Australia </t>
  </si>
  <si>
    <t xml:space="preserve">Total TRQ </t>
  </si>
  <si>
    <t>1/ Reporting deadline is the end of the calendar quarter following the quarter in which the transaction occurs.  Monthly totals are preliminary until after reporting deadline.</t>
  </si>
  <si>
    <t>Mexico Quantity</t>
  </si>
  <si>
    <t>Table 9 -- U.S. Sugar Re-Export Program License Balances and Transactions, Fiscal Years (October 1 - September 30)</t>
  </si>
  <si>
    <t>Refiners</t>
  </si>
  <si>
    <t xml:space="preserve">Sugar-Containing Product </t>
  </si>
  <si>
    <t xml:space="preserve">Polyhydric Alcohol </t>
  </si>
  <si>
    <t>Short tons, refined sugar</t>
  </si>
  <si>
    <t>Imports</t>
  </si>
  <si>
    <t>Export Credits</t>
  </si>
  <si>
    <t>Transfers to SCP and Poly Licenses</t>
  </si>
  <si>
    <t>Transfers from Licensed Refiners</t>
  </si>
  <si>
    <t>Used to make Polyhydric Alcohols</t>
  </si>
  <si>
    <t>Summary by Fiscal Year:</t>
  </si>
  <si>
    <t>3/  A negative balance indicates that cumulative exports exceed cumulative transfers from refiners.  A positive balance indicates that cumulative transfers from refiners exceed cumulative exports.</t>
  </si>
  <si>
    <t>4/  A negative balance indicates that cumulative use exceeds cumulative transfers from refiners.  A positive balance indicates that cumulative transfers from refiners exceed cumulative use.</t>
  </si>
  <si>
    <t>FY 2014</t>
  </si>
  <si>
    <t>FY 2015</t>
  </si>
  <si>
    <t>1/  A negative balance indicates that cumulative exports and transfers exceed cumulative imports.  A positive balance indicates that cumulative imports exceed cumulative exports and transfers.</t>
  </si>
  <si>
    <t>Final</t>
  </si>
  <si>
    <t>Country</t>
  </si>
  <si>
    <t>Australia</t>
  </si>
  <si>
    <t>Additional countries with which the United States has Free Trade Agreements covering sugar:</t>
  </si>
  <si>
    <t>Reference</t>
  </si>
  <si>
    <t>Total Quota (Sum of tables 3-5)</t>
  </si>
  <si>
    <t>Table 3</t>
  </si>
  <si>
    <t>Table 4</t>
  </si>
  <si>
    <t>WTO refined sugar TRQ</t>
  </si>
  <si>
    <t>Table 5</t>
  </si>
  <si>
    <t xml:space="preserve">FTA sugar TRQs </t>
  </si>
  <si>
    <t>Re-export program imports</t>
  </si>
  <si>
    <t>Table 2</t>
  </si>
  <si>
    <t>1/ USDA World Agricultural Supply and Demand Estimates (WASDE) report for month indicated.</t>
  </si>
  <si>
    <t>Percent of WASDE Projection</t>
  </si>
  <si>
    <t xml:space="preserve">Short Tons, Raw Value </t>
  </si>
  <si>
    <t>Factor for Metric tons to Short Tons: 1.10231125</t>
  </si>
  <si>
    <t>FY 2016</t>
  </si>
  <si>
    <t>4/ Totals may not add due to rounding.</t>
  </si>
  <si>
    <t>3/  Includes sugar from Mexico imported for the U.S. sugar re-export program (HTS 1701.14.20), which is not covered by the scope of the suspension agreements.</t>
  </si>
  <si>
    <t>2/  All sugar covered by the scope of the U.S.-Mexico suspension agreement.</t>
  </si>
  <si>
    <t>U.S. Sugar Monthly Import and Re-Exports</t>
  </si>
  <si>
    <t>FY 2017</t>
  </si>
  <si>
    <t xml:space="preserve">1/ For all sugar imports from Mexico, see Table 2, U.S. Imports of Sugar from Mexico. </t>
  </si>
  <si>
    <t>March</t>
  </si>
  <si>
    <t>Canada</t>
  </si>
  <si>
    <t>April</t>
  </si>
  <si>
    <t>October</t>
  </si>
  <si>
    <t>November</t>
  </si>
  <si>
    <t>December</t>
  </si>
  <si>
    <t>January</t>
  </si>
  <si>
    <t>February</t>
  </si>
  <si>
    <t xml:space="preserve">May </t>
  </si>
  <si>
    <t>June</t>
  </si>
  <si>
    <t>July</t>
  </si>
  <si>
    <t>August</t>
  </si>
  <si>
    <t>September</t>
  </si>
  <si>
    <t>NA = data not available.</t>
  </si>
  <si>
    <t>5/  Balances may vary slightly from previously published figures due to corrections or adjustments to reported transactions.</t>
  </si>
  <si>
    <t>Entries-to-date</t>
  </si>
  <si>
    <t>Percent Filled</t>
  </si>
  <si>
    <t>1/ Authorized under Additional U.S. Note 8 of Chapter 17 of the U.S. Harmonized Tariff Schedule: 59,250 MT to Canada, and 5,459 MT to other countries on a first-come, first-served basis.</t>
  </si>
  <si>
    <t>FY 2019</t>
  </si>
  <si>
    <r>
      <t>WTO raw sugar TRQ</t>
    </r>
    <r>
      <rPr>
        <vertAlign val="superscript"/>
        <sz val="11"/>
        <rFont val="Arial"/>
        <family val="2"/>
      </rPr>
      <t xml:space="preserve"> </t>
    </r>
  </si>
  <si>
    <r>
      <t>Mexico</t>
    </r>
    <r>
      <rPr>
        <vertAlign val="superscript"/>
        <sz val="11"/>
        <rFont val="Arial"/>
        <family val="2"/>
      </rPr>
      <t xml:space="preserve"> </t>
    </r>
  </si>
  <si>
    <r>
      <rPr>
        <u/>
        <sz val="11"/>
        <rFont val="Arial"/>
        <family val="2"/>
      </rPr>
      <t>Source</t>
    </r>
    <r>
      <rPr>
        <sz val="11"/>
        <rFont val="Arial"/>
        <family val="2"/>
      </rPr>
      <t xml:space="preserve">: See individual reference tables for sources. </t>
    </r>
  </si>
  <si>
    <r>
      <rPr>
        <u/>
        <sz val="11"/>
        <rFont val="Arial"/>
        <family val="2"/>
      </rPr>
      <t>Source</t>
    </r>
    <r>
      <rPr>
        <sz val="11"/>
        <rFont val="Arial"/>
        <family val="2"/>
      </rPr>
      <t xml:space="preserve">: U.S. Customs and Border Protection, Weekly Quota Status Report.  </t>
    </r>
  </si>
  <si>
    <r>
      <rPr>
        <u/>
        <sz val="11"/>
        <rFont val="Arial"/>
        <family val="2"/>
      </rPr>
      <t>Source</t>
    </r>
    <r>
      <rPr>
        <sz val="11"/>
        <rFont val="Arial"/>
        <family val="2"/>
      </rPr>
      <t>:  USDA Foreign Agricultural Service.</t>
    </r>
  </si>
  <si>
    <r>
      <rPr>
        <u/>
        <sz val="11"/>
        <rFont val="Arial"/>
        <family val="2"/>
      </rPr>
      <t>Source</t>
    </r>
    <r>
      <rPr>
        <sz val="11"/>
        <rFont val="Arial"/>
        <family val="2"/>
      </rPr>
      <t>:  U.S. Customs and Border Protection.</t>
    </r>
  </si>
  <si>
    <t xml:space="preserve">Global Minimum </t>
  </si>
  <si>
    <t xml:space="preserve">July-September </t>
  </si>
  <si>
    <t>FY 2018</t>
  </si>
  <si>
    <t>Eswatini (Swaziland)</t>
  </si>
  <si>
    <t xml:space="preserve">October-December </t>
  </si>
  <si>
    <t xml:space="preserve">Metric Tons, Raw Value  </t>
  </si>
  <si>
    <t>Totals may not add due to rounding.</t>
  </si>
  <si>
    <t xml:space="preserve">January-March </t>
  </si>
  <si>
    <t>Others</t>
  </si>
  <si>
    <t>FY 2006</t>
  </si>
  <si>
    <t>FY 2007</t>
  </si>
  <si>
    <t>FY 2008</t>
  </si>
  <si>
    <t>FY 2009</t>
  </si>
  <si>
    <t>FY 2010</t>
  </si>
  <si>
    <t>Table 7A</t>
  </si>
  <si>
    <t>High-Tier (over-quota)</t>
  </si>
  <si>
    <t xml:space="preserve">Guatemala </t>
  </si>
  <si>
    <r>
      <t>Total Projected Imports</t>
    </r>
    <r>
      <rPr>
        <b/>
        <vertAlign val="superscript"/>
        <sz val="11"/>
        <rFont val="Arial"/>
        <family val="2"/>
      </rPr>
      <t xml:space="preserve"> </t>
    </r>
    <r>
      <rPr>
        <sz val="11"/>
        <rFont val="Arial"/>
        <family val="2"/>
      </rPr>
      <t>4/</t>
    </r>
  </si>
  <si>
    <t>Re-export Program Imports 3/</t>
  </si>
  <si>
    <r>
      <t>Mexico</t>
    </r>
    <r>
      <rPr>
        <vertAlign val="superscript"/>
        <sz val="11"/>
        <rFont val="Arial"/>
        <family val="2"/>
      </rPr>
      <t xml:space="preserve"> </t>
    </r>
    <r>
      <rPr>
        <sz val="11"/>
        <rFont val="Arial"/>
        <family val="2"/>
      </rPr>
      <t>2/</t>
    </r>
  </si>
  <si>
    <r>
      <t>Mexico</t>
    </r>
    <r>
      <rPr>
        <vertAlign val="superscript"/>
        <sz val="11"/>
        <rFont val="Arial"/>
        <family val="2"/>
      </rPr>
      <t xml:space="preserve"> </t>
    </r>
    <r>
      <rPr>
        <sz val="11"/>
        <rFont val="Arial"/>
        <family val="2"/>
      </rPr>
      <t>1/</t>
    </r>
  </si>
  <si>
    <r>
      <t>Specialty, WTO minimum</t>
    </r>
    <r>
      <rPr>
        <vertAlign val="superscript"/>
        <sz val="11"/>
        <rFont val="Arial"/>
        <family val="2"/>
      </rPr>
      <t xml:space="preserve"> </t>
    </r>
    <r>
      <rPr>
        <sz val="11"/>
        <rFont val="Arial"/>
        <family val="2"/>
      </rPr>
      <t>2/</t>
    </r>
  </si>
  <si>
    <r>
      <t>Specialty, Additional</t>
    </r>
    <r>
      <rPr>
        <vertAlign val="superscript"/>
        <sz val="11"/>
        <rFont val="Arial"/>
        <family val="2"/>
      </rPr>
      <t xml:space="preserve"> </t>
    </r>
    <r>
      <rPr>
        <sz val="11"/>
        <rFont val="Arial"/>
        <family val="2"/>
      </rPr>
      <t>2/</t>
    </r>
  </si>
  <si>
    <t>Mexico 2/</t>
  </si>
  <si>
    <t>WASDE Projection 1/</t>
  </si>
  <si>
    <r>
      <t>High-duty sugar</t>
    </r>
    <r>
      <rPr>
        <vertAlign val="superscript"/>
        <sz val="11"/>
        <rFont val="Arial"/>
        <family val="2"/>
      </rPr>
      <t xml:space="preserve"> </t>
    </r>
    <r>
      <rPr>
        <sz val="11"/>
        <rFont val="Arial"/>
        <family val="2"/>
      </rPr>
      <t>2/</t>
    </r>
  </si>
  <si>
    <t>Fiscal Year by Quarter 5/</t>
  </si>
  <si>
    <r>
      <t>POLY Beginning Balances</t>
    </r>
    <r>
      <rPr>
        <vertAlign val="superscript"/>
        <sz val="14"/>
        <color rgb="FF000000"/>
        <rFont val="Arial"/>
        <family val="2"/>
      </rPr>
      <t xml:space="preserve"> </t>
    </r>
    <r>
      <rPr>
        <sz val="14"/>
        <color rgb="FF000000"/>
        <rFont val="Arial"/>
        <family val="2"/>
      </rPr>
      <t>4/</t>
    </r>
  </si>
  <si>
    <t xml:space="preserve">Tranche 1     </t>
  </si>
  <si>
    <t>--------- MTRV --------</t>
  </si>
  <si>
    <r>
      <t>Refiner Beginning Balances 1/</t>
    </r>
    <r>
      <rPr>
        <vertAlign val="superscript"/>
        <sz val="14"/>
        <color rgb="FF000000"/>
        <rFont val="Arial"/>
        <family val="2"/>
      </rPr>
      <t xml:space="preserve"> </t>
    </r>
  </si>
  <si>
    <r>
      <t>SCP Beginning Balances</t>
    </r>
    <r>
      <rPr>
        <vertAlign val="superscript"/>
        <sz val="14"/>
        <color rgb="FF000000"/>
        <rFont val="Arial"/>
        <family val="2"/>
      </rPr>
      <t xml:space="preserve"> </t>
    </r>
    <r>
      <rPr>
        <sz val="14"/>
        <color rgb="FF000000"/>
        <rFont val="Arial"/>
        <family val="2"/>
      </rPr>
      <t xml:space="preserve">3/  </t>
    </r>
  </si>
  <si>
    <t xml:space="preserve">FY 2013 2/ </t>
  </si>
  <si>
    <r>
      <t xml:space="preserve">This report was compiled and reconciled by Souleymane Diaby and Bill Janis.  Questions, comments, and/or suggestions about this report should be directed to </t>
    </r>
    <r>
      <rPr>
        <u/>
        <sz val="12"/>
        <rFont val="Arial"/>
        <family val="2"/>
      </rPr>
      <t>Souleymane.Diaby@usda.gov</t>
    </r>
    <r>
      <rPr>
        <sz val="12"/>
        <rFont val="Arial"/>
        <family val="2"/>
      </rPr>
      <t xml:space="preserve"> or 202-720-2916.</t>
    </r>
  </si>
  <si>
    <t>May</t>
  </si>
  <si>
    <t>1/ Canada's SCP TRQ allocation under the USMCA (85 FR 39660).</t>
  </si>
  <si>
    <t>Table 7B -- U.S. Raw Sugar Imports Under the U.S. Sugar Re-Export Program, by Fiscal Year</t>
  </si>
  <si>
    <t xml:space="preserve">1/ Reporting deadline is the end of the calendar quarter following the quarter in which the transaction occurs.  </t>
  </si>
  <si>
    <t>Peru 2/</t>
  </si>
  <si>
    <t>Canada USMCA Refined</t>
  </si>
  <si>
    <t>Beet</t>
  </si>
  <si>
    <t>Cane</t>
  </si>
  <si>
    <t>Philippines</t>
  </si>
  <si>
    <t>Dominican Republic 2/</t>
  </si>
  <si>
    <t>CY 2022</t>
  </si>
  <si>
    <t>FY 2021:</t>
  </si>
  <si>
    <t xml:space="preserve">FY 2020 </t>
  </si>
  <si>
    <t>St. Kitts &amp; Nevis</t>
  </si>
  <si>
    <t>Shortfall</t>
  </si>
  <si>
    <r>
      <t>Sub-Total Free Trade Agreements</t>
    </r>
    <r>
      <rPr>
        <sz val="11"/>
        <rFont val="Arial"/>
        <family val="2"/>
      </rPr>
      <t xml:space="preserve"> 5/</t>
    </r>
  </si>
  <si>
    <t xml:space="preserve">2/ Raw value is commercial weight multiplied by a factor of 1.07. </t>
  </si>
  <si>
    <t>Total Raw value 2/</t>
  </si>
  <si>
    <t>2/ The current and previous months are forecasts. Sources: U.S. Census and FAS.</t>
  </si>
  <si>
    <t xml:space="preserve">April-June </t>
  </si>
  <si>
    <r>
      <rPr>
        <u/>
        <sz val="11"/>
        <rFont val="Arial"/>
        <family val="2"/>
      </rPr>
      <t>Source</t>
    </r>
    <r>
      <rPr>
        <sz val="11"/>
        <rFont val="Arial"/>
        <family val="2"/>
      </rPr>
      <t>: U.S. Census Bureau Trade data, except forecast is FAS.</t>
    </r>
  </si>
  <si>
    <t>Table 10</t>
  </si>
  <si>
    <t xml:space="preserve">Laredo, TX              </t>
  </si>
  <si>
    <t>Los Angeles, CA</t>
  </si>
  <si>
    <t xml:space="preserve">Mobile, AL              </t>
  </si>
  <si>
    <t>New York, NY</t>
  </si>
  <si>
    <t xml:space="preserve">Nogales, AZ             </t>
  </si>
  <si>
    <t>Philadelphia, PA</t>
  </si>
  <si>
    <t xml:space="preserve">San Diego, CA        </t>
  </si>
  <si>
    <t xml:space="preserve">San Juan, PR            </t>
  </si>
  <si>
    <t>Savannah, GA</t>
  </si>
  <si>
    <t>Seattle, WA</t>
  </si>
  <si>
    <t>Tampa, FL</t>
  </si>
  <si>
    <r>
      <t>Total raw value</t>
    </r>
    <r>
      <rPr>
        <i/>
        <vertAlign val="subscript"/>
        <sz val="11"/>
        <rFont val="Arial"/>
        <family val="2"/>
      </rPr>
      <t xml:space="preserve"> </t>
    </r>
    <r>
      <rPr>
        <i/>
        <sz val="11"/>
        <rFont val="Arial"/>
        <family val="2"/>
      </rPr>
      <t>2/</t>
    </r>
  </si>
  <si>
    <r>
      <rPr>
        <u/>
        <sz val="11"/>
        <rFont val="Arial"/>
        <family val="2"/>
      </rPr>
      <t>Source</t>
    </r>
    <r>
      <rPr>
        <sz val="11"/>
        <rFont val="Arial"/>
        <family val="2"/>
      </rPr>
      <t>: U.S. Census Bureau Trade Data, except forecast is FAS.</t>
    </r>
  </si>
  <si>
    <t>1/ Includes all entries under U.S. Harmonized Tariff Schedule (HTS) lines 1701.12.10, 1701.12.50, 1701.13.10, 1701.13.50, 1701.14.10, 1701.14.50, 1701.91.10, 1701.91.30, 1701.99.10, and 1701.99.50 (and all associated 10-digit HTS lines).  Does not include sugar imported under the U.S. sugar re-export program.</t>
  </si>
  <si>
    <t xml:space="preserve">2/ Raw value is commercial weight multiplied by a factor of 1.06. </t>
  </si>
  <si>
    <t>By Country:</t>
  </si>
  <si>
    <r>
      <t>TRQ</t>
    </r>
    <r>
      <rPr>
        <vertAlign val="superscript"/>
        <sz val="10"/>
        <rFont val="Arial"/>
        <family val="2"/>
      </rPr>
      <t xml:space="preserve"> </t>
    </r>
    <r>
      <rPr>
        <sz val="11"/>
        <rFont val="Arial"/>
        <family val="2"/>
      </rPr>
      <t>1/</t>
    </r>
  </si>
  <si>
    <t>Projected Shortfall</t>
  </si>
  <si>
    <t xml:space="preserve">2/ For all sugar imports from Mexico, see Table 2, U.S. Imports of Sugar from Mexico. </t>
  </si>
  <si>
    <t>TRQ Not entered-to-date</t>
  </si>
  <si>
    <t>San Francisco, CA</t>
  </si>
  <si>
    <t>China</t>
  </si>
  <si>
    <t>FY 2022:</t>
  </si>
  <si>
    <t xml:space="preserve">FY 2021 </t>
  </si>
  <si>
    <t>TRQ Limit</t>
  </si>
  <si>
    <t xml:space="preserve">Oct-22     </t>
  </si>
  <si>
    <t xml:space="preserve">Nov-22     </t>
  </si>
  <si>
    <t xml:space="preserve">Dec-22  </t>
  </si>
  <si>
    <r>
      <t xml:space="preserve">Surrendered </t>
    </r>
    <r>
      <rPr>
        <b/>
        <vertAlign val="superscript"/>
        <sz val="14"/>
        <rFont val="Arial"/>
        <family val="2"/>
      </rPr>
      <t>1/</t>
    </r>
  </si>
  <si>
    <r>
      <t>Reallocation</t>
    </r>
    <r>
      <rPr>
        <b/>
        <vertAlign val="superscript"/>
        <sz val="12"/>
        <rFont val="Arial"/>
        <family val="2"/>
      </rPr>
      <t xml:space="preserve"> </t>
    </r>
    <r>
      <rPr>
        <b/>
        <vertAlign val="superscript"/>
        <sz val="14"/>
        <rFont val="Arial"/>
        <family val="2"/>
      </rPr>
      <t>1/</t>
    </r>
  </si>
  <si>
    <t>FY 2023 WTO Raw sugar TRQ:</t>
  </si>
  <si>
    <t>FY 2023 WTO Refined sugar TRQ:</t>
  </si>
  <si>
    <t>1/  October 1, 2022 - September 30, 2023.</t>
  </si>
  <si>
    <t>CY 2023</t>
  </si>
  <si>
    <t>FY 2023</t>
  </si>
  <si>
    <t>Jan-Sep 2023 Projected Entries</t>
  </si>
  <si>
    <t>CAFTA/DR CY 2023 Allocation</t>
  </si>
  <si>
    <t>Peru CY 2023 Allocation</t>
  </si>
  <si>
    <t>Colombia CY 2023 Allocation</t>
  </si>
  <si>
    <t>Panama CY 2023 Allocation</t>
  </si>
  <si>
    <t>Canada CY 2023 Allocation</t>
  </si>
  <si>
    <t>8/  Reporting deadline is the end of the calendar quarter following the quarter in which the transaction occurs.  Monthly totals are preliminary until after reporting deadline.</t>
  </si>
  <si>
    <t xml:space="preserve">2/  The July-Sept. amount of 536,285 in "Refiners Imports" is the sum of the following: imports, 6,175 MTRV; exchange of CCC-owned sugar for credits, 516,981 MTRV; transfers between refiners, 13,129 MTRV.  </t>
  </si>
  <si>
    <t>By Port:</t>
  </si>
  <si>
    <t>Laredo, TX</t>
  </si>
  <si>
    <t>All other countries</t>
  </si>
  <si>
    <t>All other ports</t>
  </si>
  <si>
    <r>
      <t>All other Countries</t>
    </r>
    <r>
      <rPr>
        <vertAlign val="superscript"/>
        <sz val="11"/>
        <rFont val="Arial"/>
        <family val="2"/>
      </rPr>
      <t xml:space="preserve"> </t>
    </r>
  </si>
  <si>
    <t>--------- STRV ----------</t>
  </si>
  <si>
    <t>1/ These TRQs are established on a calendar year basis</t>
  </si>
  <si>
    <t xml:space="preserve">Singapore has unlimited access for originating sugar, but does not produce sugar </t>
  </si>
  <si>
    <t>Bahrain has unlimited access for originating sugar, but does not produce sugar</t>
  </si>
  <si>
    <t>Oman has unlimited access for originating sugar, but does not produce sugar</t>
  </si>
  <si>
    <t xml:space="preserve">5/ Entries in a fiscal year can exceed a calendar year TRQ limit.  </t>
  </si>
  <si>
    <r>
      <rPr>
        <u/>
        <sz val="11"/>
        <rFont val="Arial"/>
        <family val="2"/>
      </rPr>
      <t>Sources</t>
    </r>
    <r>
      <rPr>
        <sz val="11"/>
        <rFont val="Arial"/>
        <family val="2"/>
      </rPr>
      <t xml:space="preserve">: </t>
    </r>
  </si>
  <si>
    <t>Table 1 -- U.S. Monthly Sugar Imports, Fiscal Year (FY) 2023</t>
  </si>
  <si>
    <t xml:space="preserve">Nov-22 </t>
  </si>
  <si>
    <t xml:space="preserve">Dec-22 </t>
  </si>
  <si>
    <t>FY 2023 Entries-to-date</t>
  </si>
  <si>
    <t xml:space="preserve">Jan-23  </t>
  </si>
  <si>
    <t xml:space="preserve">Feb-23 </t>
  </si>
  <si>
    <t xml:space="preserve">May-23 </t>
  </si>
  <si>
    <t xml:space="preserve">Jun-23  </t>
  </si>
  <si>
    <t xml:space="preserve">Jul-23 </t>
  </si>
  <si>
    <t xml:space="preserve">Aug-23 </t>
  </si>
  <si>
    <t xml:space="preserve">Sep-23 </t>
  </si>
  <si>
    <r>
      <t>Table 2 -- U.S. Imports of Sugar from Mexico, Fiscal Year (FY) 2023</t>
    </r>
    <r>
      <rPr>
        <b/>
        <vertAlign val="superscript"/>
        <sz val="12"/>
        <rFont val="Arial"/>
        <family val="2"/>
      </rPr>
      <t xml:space="preserve"> </t>
    </r>
    <r>
      <rPr>
        <b/>
        <sz val="12"/>
        <rFont val="Arial"/>
        <family val="2"/>
      </rPr>
      <t>1/</t>
    </r>
  </si>
  <si>
    <t xml:space="preserve">Jan-23 </t>
  </si>
  <si>
    <t xml:space="preserve">Mar-23 </t>
  </si>
  <si>
    <t xml:space="preserve">Apr-23 </t>
  </si>
  <si>
    <t xml:space="preserve">Jun-23 </t>
  </si>
  <si>
    <t>------------------ FY 2023 TRQ --------------</t>
  </si>
  <si>
    <t>FY 2023 Entries-to-date including FY 2022 TRQ</t>
  </si>
  <si>
    <t>Table 3B -- U.S. Raw Sugar Tariff-Rate Quota (TRQ), Fiscal Year (FY) 2023</t>
  </si>
  <si>
    <t>Table 4 -- U.S. Refined Sugar Tariff-Rate Quota (TRQ) WTO Allocations and Entries By Month, Fiscal Year (FY) 2023</t>
  </si>
  <si>
    <t>------------------------Fiscal Year 2023-----------------------</t>
  </si>
  <si>
    <r>
      <t>Table 5 -- Sugar Imports During Fiscal Year (FY) 2023 Under Free Trade Agreement Tariff-Rate Quotas 1/</t>
    </r>
    <r>
      <rPr>
        <b/>
        <sz val="14"/>
        <rFont val="Arial"/>
        <family val="2"/>
      </rPr>
      <t xml:space="preserve"> </t>
    </r>
  </si>
  <si>
    <t xml:space="preserve"> Jan-Sep 2022</t>
  </si>
  <si>
    <t xml:space="preserve"> Jan-Sep Entries-to-date </t>
  </si>
  <si>
    <t>Table 11A -- U.S. Sugar-Containing Products Tariff-Rate Quota (TRQ) Allocations and Entries By Month, Fiscal Year (FY) 2023 1/</t>
  </si>
  <si>
    <t xml:space="preserve">Jul-23  </t>
  </si>
  <si>
    <r>
      <t>Table 10 -- U.S. High Duty Sugar Imports, Fiscal Year (FY) 2023</t>
    </r>
    <r>
      <rPr>
        <b/>
        <vertAlign val="superscript"/>
        <sz val="12"/>
        <rFont val="Arial"/>
        <family val="2"/>
      </rPr>
      <t xml:space="preserve"> </t>
    </r>
    <r>
      <rPr>
        <b/>
        <sz val="12"/>
        <rFont val="Arial"/>
        <family val="2"/>
      </rPr>
      <t>1/</t>
    </r>
  </si>
  <si>
    <t>1/ On July 11, 2022, USDA set the raw sugar TRQ at the minimum level to which the United States is committed in the Uruguay Round Agreement on Agriculture.  On July 21, USTR allocated the TRQ among supplying countries.</t>
  </si>
  <si>
    <t xml:space="preserve"> Fiscal Year (FY) 2023</t>
  </si>
  <si>
    <t xml:space="preserve"> ----------Fiscal Year 2023------------</t>
  </si>
  <si>
    <t xml:space="preserve">2/ The tranches of the FY 2023 specialty sugar TRQ open as follows in MTRV (87 FR 56620).  </t>
  </si>
  <si>
    <t>Table 7A -- U.S. Raw Sugar Imports Under the U.S. Sugar Re-Export Program, Fiscal Year (FY) 2023</t>
  </si>
  <si>
    <t xml:space="preserve">Table 6 -- U.S. Refined Sugar Reported for Export Credit Under the U.S. Refined Sugar Re-Export Program, Fiscal Year (FY) 2023 1/ </t>
  </si>
  <si>
    <t xml:space="preserve">FY 2022 TRQ </t>
  </si>
  <si>
    <t xml:space="preserve">Entered in October 2022 </t>
  </si>
  <si>
    <t>Exports-to-date</t>
  </si>
  <si>
    <r>
      <rPr>
        <u/>
        <sz val="11"/>
        <rFont val="Arial"/>
        <family val="2"/>
      </rPr>
      <t>Source</t>
    </r>
    <r>
      <rPr>
        <sz val="11"/>
        <rFont val="Arial"/>
        <family val="2"/>
      </rPr>
      <t xml:space="preserve">: US Customs and Border Protection, Weekly Quota Status Report  </t>
    </r>
  </si>
  <si>
    <t>FY 2022 TRQ Entered in FY 2023 6/</t>
  </si>
  <si>
    <t>Entered in November 2022</t>
  </si>
  <si>
    <t xml:space="preserve">Oct-22 Final    </t>
  </si>
  <si>
    <t xml:space="preserve">Oct-22 Final      </t>
  </si>
  <si>
    <t>Entered in December 2022</t>
  </si>
  <si>
    <t xml:space="preserve">Panama, General  </t>
  </si>
  <si>
    <t>2/ Determined not to have a trade surplus as defined under the Free Trade Agreements, and thus the CY 2023 TRQs are zero (87 FR 78185)</t>
  </si>
  <si>
    <t>Chile was determined to have no trade surplus as defined under the Free Trade Agreement, and thus the CY 2023 TRQ is zero (87 FR 78185)</t>
  </si>
  <si>
    <t>Morocco was determined to have no trade surplus as defined under the Free Trade Agreement, and thus the CY 2023 TRQ is zero (87 FR 78185)</t>
  </si>
  <si>
    <t>Table 11B -- U.S. Sugar-Containing Products Tariff-Rate Quota (TRQ) Allocation and Entries for Canada under USMCA, Calendar Year (CY) 2023 1/</t>
  </si>
  <si>
    <t xml:space="preserve">Feb-23   </t>
  </si>
  <si>
    <t xml:space="preserve">Oct-23     </t>
  </si>
  <si>
    <t xml:space="preserve">Nov-23     </t>
  </si>
  <si>
    <t xml:space="preserve">Dec-23  </t>
  </si>
  <si>
    <t>CY 2023 TRQ</t>
  </si>
  <si>
    <t>FY 2023:</t>
  </si>
  <si>
    <t xml:space="preserve">FY 2022 </t>
  </si>
  <si>
    <t>FY 2023 6/</t>
  </si>
  <si>
    <t xml:space="preserve">Nov-22 Final </t>
  </si>
  <si>
    <t>Cleveland, OH</t>
  </si>
  <si>
    <t>Buffalo, NY</t>
  </si>
  <si>
    <t>Dec-22 Final</t>
  </si>
  <si>
    <t>Baltimore, MD</t>
  </si>
  <si>
    <t xml:space="preserve">Dec-22 Final </t>
  </si>
  <si>
    <t>El Paso</t>
  </si>
  <si>
    <t>San Francisco</t>
  </si>
  <si>
    <t>---------- STRV -----------</t>
  </si>
  <si>
    <r>
      <rPr>
        <u/>
        <sz val="11"/>
        <rFont val="Arial"/>
        <family val="2"/>
      </rPr>
      <t>Source</t>
    </r>
    <r>
      <rPr>
        <sz val="11"/>
        <rFont val="Arial"/>
        <family val="2"/>
      </rPr>
      <t xml:space="preserve">: </t>
    </r>
  </si>
  <si>
    <t>5/ Entries in a fiscal year can exceed a calendar year TRQ limit.</t>
  </si>
  <si>
    <t>FY 2024 WTO Raw sugar TRQ:</t>
  </si>
  <si>
    <t>FY 2024 WTO Refined sugar TRQ:</t>
  </si>
  <si>
    <t>CAFTA/DR CY 2024 Allocation</t>
  </si>
  <si>
    <t>Oct-Dec 2023 Projected Entries</t>
  </si>
  <si>
    <t>Jan-Sep 2024 Projected Entries</t>
  </si>
  <si>
    <t>Peru CY 2024 Allocation</t>
  </si>
  <si>
    <t>Colombia CY 2024 Allocation</t>
  </si>
  <si>
    <t>Panama CY 2024 Allocation</t>
  </si>
  <si>
    <t>Canada CY 2024 Allocation</t>
  </si>
  <si>
    <t>1/  October 1, 2023 - September 30, 2024.</t>
  </si>
  <si>
    <t>6/ Comprised of 125,057 MTRV, 8,989 MTRV, and 25,842 MTRV entered in October, November, and December, respectively. See table 3.</t>
  </si>
  <si>
    <t>1/ Includes all entries, other than under a preferential trade program, under U.S. Harmonized Tariff Schedule (HTS) lines 1701.12.5000, 1701.13.5000, 1701.14.5000, 1701.91.3000, 1701.99.5015, 1701.99.5017, 1701.99.5025, 1701.99.5050, 1702.90.2000, and 2106.90.4600.</t>
  </si>
  <si>
    <t xml:space="preserve">Jan-23 Final </t>
  </si>
  <si>
    <t>Table 3A -- U.S. Raw Sugar Tariff-Rate Quota (TRQ) WTO Allocations and Entries By Month, Fiscal Year (FY) 2023</t>
  </si>
  <si>
    <t>Initial FY 2023 TRQ Allocations</t>
  </si>
  <si>
    <t>Net FY 2023 TRQ</t>
  </si>
  <si>
    <t xml:space="preserve">1/ On March 14, 2023, USTR reallocated sugar from countries that have stated they do not plan to fill their FY 2023 allocated raw cane sugar quantities (88 FR 15852). </t>
  </si>
  <si>
    <t>Oct-Dec 2022 Entries</t>
  </si>
  <si>
    <t>The fifth and last tranche of the FY 2023 specialty sugar TRQ will open for 40,000 metric tons raw value on July 14, 2023.  A valid specialty sugar certificate must accompany the imported sugar.</t>
  </si>
  <si>
    <t>Feb-23 Final</t>
  </si>
  <si>
    <t xml:space="preserve">Apr-23 Forecast </t>
  </si>
  <si>
    <t>Table 8A -- Estimate of Fiscal Year 2023 U.S. Sugar Imports 1/</t>
  </si>
  <si>
    <r>
      <t xml:space="preserve">Table 8B -- Fiscal Year 2024 U.S. Sugar Imports Forecast </t>
    </r>
    <r>
      <rPr>
        <b/>
        <sz val="11"/>
        <rFont val="Arial"/>
        <family val="2"/>
      </rPr>
      <t>1/</t>
    </r>
  </si>
  <si>
    <t>FY 2024 7/</t>
  </si>
  <si>
    <r>
      <t xml:space="preserve">7/  Forecast of </t>
    </r>
    <r>
      <rPr>
        <b/>
        <sz val="14"/>
        <rFont val="Arial"/>
        <family val="2"/>
      </rPr>
      <t>264,129</t>
    </r>
    <r>
      <rPr>
        <sz val="14"/>
        <rFont val="Arial"/>
        <family val="2"/>
      </rPr>
      <t xml:space="preserve"> MT for refiner transfers is based on a linear trend of FY 2019-2023 of combined SCP exports and Polyhydric use.  </t>
    </r>
  </si>
  <si>
    <r>
      <t xml:space="preserve">6/  Forecast of </t>
    </r>
    <r>
      <rPr>
        <b/>
        <sz val="14"/>
        <rFont val="Arial"/>
        <family val="2"/>
      </rPr>
      <t>270,876</t>
    </r>
    <r>
      <rPr>
        <sz val="14"/>
        <rFont val="Arial"/>
        <family val="2"/>
      </rPr>
      <t xml:space="preserve"> MT for refiner transfers is based on a linear trend of FY 2018-2022 of combined SCP exports and Polyhydric use.  </t>
    </r>
  </si>
  <si>
    <t>TRQ Entries-to-date</t>
  </si>
  <si>
    <t>Mar-23 Final</t>
  </si>
  <si>
    <t>New Orleans, LA</t>
  </si>
  <si>
    <t>June 2023</t>
  </si>
  <si>
    <t xml:space="preserve">The June WASDE report shows FY 2023 WTO raw sugar tariff-rate quota (TRQ) shortfall projected at 132,277 short tons raw value (STRV), unchanged from last month.  No information is available about specific countries.  </t>
  </si>
  <si>
    <t>May-23 Forecast</t>
  </si>
  <si>
    <t xml:space="preserve">Change in Forecast, June vs May </t>
  </si>
  <si>
    <t xml:space="preserve">Change in Forecast, June vs May  </t>
  </si>
  <si>
    <t>Change in Forecast, June vs May</t>
  </si>
  <si>
    <t xml:space="preserve">May-23 Forecast </t>
  </si>
  <si>
    <t>April-June 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</si>
</sst>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2" formatCode="_(&quot;$&quot;* #,##0_);_(&quot;$&quot;* \(#,##0\);_(&quot;$&quot;* &quot;-&quot;_);_(@_)"/>
    <numFmt numFmtId="44" formatCode="_(&quot;$&quot;* #,##0.00_);_(&quot;$&quot;* \(#,##0.00\);_(&quot;$&quot;* &quot;-&quot;??_);_(@_)"/>
    <numFmt numFmtId="43" formatCode="_(* #,##0.00_);_(* \(#,##0.00\);_(* &quot;-&quot;??_);_(@_)"/>
    <numFmt numFmtId="164" formatCode="0.0%"/>
    <numFmt numFmtId="165" formatCode="_(* #,##0_);_(* \(#,##0\);_(* &quot;-&quot;??_);_(@_)"/>
    <numFmt numFmtId="166" formatCode="m/d/yyyy;@"/>
    <numFmt numFmtId="167" formatCode="#.00"/>
    <numFmt numFmtId="168" formatCode="0;[Red]0"/>
    <numFmt numFmtId="169" formatCode="#,##0;[Red]#,##0"/>
    <numFmt numFmtId="170" formatCode="&quot;$&quot;#,##0.00"/>
    <numFmt numFmtId="171" formatCode="0.00000000"/>
    <numFmt numFmtId="172" formatCode="#,##0.000"/>
    <numFmt numFmtId="173" formatCode="#,##0.0"/>
    <numFmt numFmtId="174" formatCode="0.00000%"/>
    <numFmt numFmtId="175" formatCode="&quot;$&quot;#,##0.0000"/>
    <numFmt numFmtId="177" formatCode="#,##0.00000000"/>
    <numFmt numFmtId="178" formatCode="0.000"/>
  </numFmts>
  <fonts count="129">
    <font>
      <sz val="10"/>
      <name val="Arial"/>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color indexed="8"/>
      <name val="Arial"/>
      <family val="2"/>
    </font>
    <font>
      <sz val="10"/>
      <name val="Arial"/>
      <family val="2"/>
    </font>
    <font>
      <sz val="8"/>
      <name val="Arial"/>
      <family val="2"/>
    </font>
    <font>
      <u/>
      <sz val="10"/>
      <color indexed="12"/>
      <name val="Arial"/>
      <family val="2"/>
    </font>
    <font>
      <i/>
      <sz val="10"/>
      <name val="Arial"/>
      <family val="2"/>
    </font>
    <font>
      <b/>
      <sz val="12"/>
      <name val="Arial"/>
      <family val="2"/>
    </font>
    <font>
      <b/>
      <sz val="10"/>
      <name val="Arial"/>
      <family val="2"/>
    </font>
    <font>
      <i/>
      <sz val="8"/>
      <name val="Arial"/>
      <family val="2"/>
    </font>
    <font>
      <sz val="10"/>
      <name val="MS Sans Serif"/>
      <family val="2"/>
    </font>
    <font>
      <b/>
      <vertAlign val="superscript"/>
      <sz val="12"/>
      <name val="Arial"/>
      <family val="2"/>
    </font>
    <font>
      <sz val="10"/>
      <name val="Arial"/>
      <family val="2"/>
    </font>
    <font>
      <sz val="9"/>
      <name val="Arial"/>
      <family val="2"/>
    </font>
    <font>
      <sz val="10"/>
      <color theme="1"/>
      <name val="Arial"/>
      <family val="2"/>
    </font>
    <font>
      <sz val="1"/>
      <color indexed="8"/>
      <name val="Courier"/>
      <family val="3"/>
    </font>
    <font>
      <b/>
      <sz val="1"/>
      <color indexed="8"/>
      <name val="Courier"/>
      <family val="3"/>
    </font>
    <font>
      <sz val="11"/>
      <name val="Arial"/>
      <family val="2"/>
    </font>
    <font>
      <sz val="10"/>
      <name val="Arial"/>
      <family val="2"/>
    </font>
    <font>
      <b/>
      <i/>
      <sz val="10"/>
      <color rgb="FFFF0000"/>
      <name val="Arial"/>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Arial"/>
      <family val="2"/>
    </font>
    <font>
      <b/>
      <sz val="24"/>
      <name val="Arial"/>
      <family val="2"/>
    </font>
    <font>
      <b/>
      <sz val="14"/>
      <color theme="1"/>
      <name val="Arial"/>
      <family val="2"/>
    </font>
    <font>
      <b/>
      <sz val="10"/>
      <color rgb="FFFF0000"/>
      <name val="Arial"/>
      <family val="2"/>
    </font>
    <font>
      <i/>
      <sz val="9"/>
      <name val="Arial"/>
      <family val="2"/>
    </font>
    <font>
      <b/>
      <sz val="11"/>
      <color rgb="FFFF0000"/>
      <name val="Arial"/>
      <family val="2"/>
    </font>
    <font>
      <b/>
      <sz val="20"/>
      <name val="Arial"/>
      <family val="2"/>
    </font>
    <font>
      <b/>
      <sz val="11"/>
      <name val="Arial"/>
      <family val="2"/>
    </font>
    <font>
      <u/>
      <sz val="12"/>
      <name val="Arial"/>
      <family val="2"/>
    </font>
    <font>
      <b/>
      <sz val="18"/>
      <name val="Arial"/>
      <family val="2"/>
    </font>
    <font>
      <i/>
      <sz val="11"/>
      <name val="Arial"/>
      <family val="2"/>
    </font>
    <font>
      <b/>
      <i/>
      <sz val="11"/>
      <color rgb="FFFF0000"/>
      <name val="Arial"/>
      <family val="2"/>
    </font>
    <font>
      <i/>
      <sz val="11"/>
      <color indexed="8"/>
      <name val="Arial"/>
      <family val="2"/>
    </font>
    <font>
      <sz val="11"/>
      <color theme="1"/>
      <name val="Arial"/>
      <family val="2"/>
    </font>
    <font>
      <vertAlign val="superscript"/>
      <sz val="11"/>
      <name val="Arial"/>
      <family val="2"/>
    </font>
    <font>
      <i/>
      <sz val="11"/>
      <color theme="1"/>
      <name val="Arial"/>
      <family val="2"/>
    </font>
    <font>
      <u/>
      <sz val="11"/>
      <name val="Arial"/>
      <family val="2"/>
    </font>
    <font>
      <sz val="11"/>
      <color indexed="22"/>
      <name val="Arial"/>
      <family val="2"/>
    </font>
    <font>
      <sz val="11"/>
      <color indexed="8"/>
      <name val="Arial"/>
      <family val="2"/>
    </font>
    <font>
      <i/>
      <sz val="11"/>
      <color rgb="FFFF0000"/>
      <name val="Arial"/>
      <family val="2"/>
    </font>
    <font>
      <b/>
      <u/>
      <sz val="11"/>
      <name val="Arial"/>
      <family val="2"/>
    </font>
    <font>
      <b/>
      <i/>
      <u/>
      <sz val="11"/>
      <color rgb="FFFF0000"/>
      <name val="Arial"/>
      <family val="2"/>
    </font>
    <font>
      <b/>
      <vertAlign val="superscript"/>
      <sz val="11"/>
      <name val="Arial"/>
      <family val="2"/>
    </font>
    <font>
      <b/>
      <sz val="14"/>
      <name val="Arial"/>
      <family val="2"/>
    </font>
    <font>
      <b/>
      <i/>
      <sz val="11"/>
      <name val="Arial"/>
      <family val="2"/>
    </font>
    <font>
      <vertAlign val="superscript"/>
      <sz val="10"/>
      <name val="Arial"/>
      <family val="2"/>
    </font>
    <font>
      <sz val="14"/>
      <name val="Arial"/>
      <family val="2"/>
    </font>
    <font>
      <b/>
      <sz val="14"/>
      <color rgb="FF000000"/>
      <name val="Arial"/>
      <family val="2"/>
    </font>
    <font>
      <sz val="14"/>
      <color theme="1"/>
      <name val="Arial"/>
      <family val="2"/>
    </font>
    <font>
      <sz val="14"/>
      <color rgb="FF000000"/>
      <name val="Arial"/>
      <family val="2"/>
    </font>
    <font>
      <i/>
      <sz val="14"/>
      <color rgb="FF000000"/>
      <name val="Arial"/>
      <family val="2"/>
    </font>
    <font>
      <vertAlign val="superscript"/>
      <sz val="14"/>
      <color rgb="FF000000"/>
      <name val="Arial"/>
      <family val="2"/>
    </font>
    <font>
      <b/>
      <sz val="16"/>
      <color rgb="FF000000"/>
      <name val="Arial"/>
      <family val="2"/>
    </font>
    <font>
      <sz val="8"/>
      <name val="Arial"/>
      <family val="2"/>
    </font>
    <font>
      <sz val="10"/>
      <color rgb="FF000000"/>
      <name val="Times New Roman"/>
      <family val="1"/>
    </font>
    <font>
      <sz val="10"/>
      <name val="Arial"/>
      <family val="2"/>
    </font>
    <font>
      <b/>
      <i/>
      <u val="singleAccounting"/>
      <sz val="11"/>
      <color rgb="FFFF0000"/>
      <name val="Arial"/>
      <family val="2"/>
    </font>
    <font>
      <b/>
      <sz val="10"/>
      <color rgb="FF000000"/>
      <name val="Arial"/>
      <family val="2"/>
    </font>
    <font>
      <sz val="9"/>
      <color rgb="FF000000"/>
      <name val="Arial"/>
      <family val="2"/>
    </font>
    <font>
      <i/>
      <vertAlign val="subscript"/>
      <sz val="11"/>
      <name val="Arial"/>
      <family val="2"/>
    </font>
    <font>
      <sz val="10"/>
      <color indexed="22"/>
      <name val="Arial"/>
      <family val="2"/>
    </font>
    <font>
      <b/>
      <vertAlign val="superscript"/>
      <sz val="14"/>
      <name val="Arial"/>
      <family val="2"/>
    </font>
    <font>
      <sz val="8"/>
      <color rgb="FF333333"/>
      <name val="Arial"/>
      <family val="2"/>
    </font>
    <font>
      <sz val="11"/>
      <color rgb="FFFF0000"/>
      <name val="Arial"/>
      <family val="2"/>
    </font>
    <font>
      <sz val="8"/>
      <name val="Arial"/>
      <family val="2"/>
    </font>
    <font>
      <sz val="11"/>
      <name val="Calibri"/>
      <family val="2"/>
    </font>
    <font>
      <i/>
      <sz val="10"/>
      <color rgb="FFFF0000"/>
      <name val="Arial"/>
      <family val="2"/>
    </font>
    <font>
      <b/>
      <i/>
      <sz val="10"/>
      <name val="Arial"/>
      <family val="2"/>
    </font>
    <font>
      <sz val="12"/>
      <color theme="1"/>
      <name val="Arial"/>
      <family val="2"/>
    </font>
    <font>
      <sz val="7"/>
      <color rgb="FF333333"/>
      <name val="Lucida Sans Unicode"/>
      <family val="2"/>
    </font>
    <font>
      <b/>
      <i/>
      <u/>
      <sz val="10"/>
      <color rgb="FFFF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9">
    <border>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bottom style="thin">
        <color auto="1"/>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right style="thin">
        <color rgb="FFE2E2E2"/>
      </right>
      <top style="thin">
        <color rgb="FFE2E2E2"/>
      </top>
      <bottom style="thin">
        <color rgb="FFE2E2E2"/>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style="thin">
        <color indexed="64"/>
      </bottom>
      <diagonal/>
    </border>
  </borders>
  <cellStyleXfs count="1985">
    <xf numFmtId="0" fontId="0" fillId="0" borderId="0"/>
    <xf numFmtId="43" fontId="43" fillId="0" borderId="0" applyFont="0" applyFill="0" applyBorder="0" applyAlignment="0" applyProtection="0"/>
    <xf numFmtId="43" fontId="52" fillId="0" borderId="0" applyFont="0" applyFill="0" applyBorder="0" applyAlignment="0" applyProtection="0"/>
    <xf numFmtId="43" fontId="43" fillId="0" borderId="0" applyFont="0" applyFill="0" applyBorder="0" applyAlignment="0" applyProtection="0"/>
    <xf numFmtId="43" fontId="43" fillId="0" borderId="0" applyFont="0" applyFill="0" applyBorder="0" applyAlignment="0" applyProtection="0"/>
    <xf numFmtId="43" fontId="42" fillId="0" borderId="0" applyFont="0" applyFill="0" applyBorder="0" applyAlignment="0" applyProtection="0"/>
    <xf numFmtId="43" fontId="41" fillId="0" borderId="0" applyFont="0" applyFill="0" applyBorder="0" applyAlignment="0" applyProtection="0"/>
    <xf numFmtId="3" fontId="50" fillId="0" borderId="0" applyFont="0" applyFill="0" applyBorder="0" applyAlignment="0" applyProtection="0"/>
    <xf numFmtId="44" fontId="43" fillId="0" borderId="0" applyFont="0" applyFill="0" applyBorder="0" applyAlignment="0" applyProtection="0"/>
    <xf numFmtId="42" fontId="50" fillId="0" borderId="0" applyFont="0" applyFill="0" applyBorder="0" applyAlignment="0" applyProtection="0"/>
    <xf numFmtId="0" fontId="45" fillId="0" borderId="0" applyNumberFormat="0" applyFill="0" applyBorder="0" applyAlignment="0" applyProtection="0">
      <alignment vertical="top"/>
      <protection locked="0"/>
    </xf>
    <xf numFmtId="0" fontId="43" fillId="0" borderId="0"/>
    <xf numFmtId="0" fontId="54" fillId="0" borderId="0"/>
    <xf numFmtId="0" fontId="54" fillId="0" borderId="0"/>
    <xf numFmtId="9" fontId="43" fillId="0" borderId="0" applyFont="0" applyFill="0" applyBorder="0" applyAlignment="0" applyProtection="0"/>
    <xf numFmtId="0" fontId="55" fillId="0" borderId="0">
      <protection locked="0"/>
    </xf>
    <xf numFmtId="167" fontId="55" fillId="0" borderId="0">
      <protection locked="0"/>
    </xf>
    <xf numFmtId="0" fontId="56" fillId="0" borderId="0">
      <protection locked="0"/>
    </xf>
    <xf numFmtId="0" fontId="56" fillId="0" borderId="0">
      <protection locked="0"/>
    </xf>
    <xf numFmtId="0" fontId="40" fillId="0" borderId="0"/>
    <xf numFmtId="0" fontId="58" fillId="0" borderId="0"/>
    <xf numFmtId="43" fontId="43" fillId="0" borderId="0" applyFont="0" applyFill="0" applyBorder="0" applyAlignment="0" applyProtection="0"/>
    <xf numFmtId="43" fontId="41" fillId="0" borderId="0" applyFont="0" applyFill="0" applyBorder="0" applyAlignment="0" applyProtection="0"/>
    <xf numFmtId="9" fontId="43" fillId="0" borderId="0" applyFont="0" applyFill="0" applyBorder="0" applyAlignment="0" applyProtection="0"/>
    <xf numFmtId="9" fontId="60" fillId="0" borderId="0" applyFont="0" applyFill="0" applyBorder="0" applyAlignment="0" applyProtection="0"/>
    <xf numFmtId="0" fontId="39" fillId="0" borderId="0"/>
    <xf numFmtId="43" fontId="39" fillId="0" borderId="0" applyFont="0" applyFill="0" applyBorder="0" applyAlignment="0" applyProtection="0"/>
    <xf numFmtId="44" fontId="39" fillId="0" borderId="0" applyFont="0" applyFill="0" applyBorder="0" applyAlignment="0" applyProtection="0"/>
    <xf numFmtId="0" fontId="61" fillId="0" borderId="0" applyNumberFormat="0" applyFill="0" applyBorder="0" applyAlignment="0" applyProtection="0"/>
    <xf numFmtId="0" fontId="62" fillId="0" borderId="19" applyNumberFormat="0" applyFill="0" applyAlignment="0" applyProtection="0"/>
    <xf numFmtId="0" fontId="63" fillId="0" borderId="20" applyNumberFormat="0" applyFill="0" applyAlignment="0" applyProtection="0"/>
    <xf numFmtId="0" fontId="64" fillId="0" borderId="21" applyNumberFormat="0" applyFill="0" applyAlignment="0" applyProtection="0"/>
    <xf numFmtId="0" fontId="64" fillId="0" borderId="0" applyNumberFormat="0" applyFill="0" applyBorder="0" applyAlignment="0" applyProtection="0"/>
    <xf numFmtId="0" fontId="65" fillId="2" borderId="0" applyNumberFormat="0" applyBorder="0" applyAlignment="0" applyProtection="0"/>
    <xf numFmtId="0" fontId="66" fillId="3" borderId="0" applyNumberFormat="0" applyBorder="0" applyAlignment="0" applyProtection="0"/>
    <xf numFmtId="0" fontId="67" fillId="4" borderId="0" applyNumberFormat="0" applyBorder="0" applyAlignment="0" applyProtection="0"/>
    <xf numFmtId="0" fontId="68" fillId="5" borderId="22" applyNumberFormat="0" applyAlignment="0" applyProtection="0"/>
    <xf numFmtId="0" fontId="69" fillId="6" borderId="23" applyNumberFormat="0" applyAlignment="0" applyProtection="0"/>
    <xf numFmtId="0" fontId="70" fillId="6" borderId="22" applyNumberFormat="0" applyAlignment="0" applyProtection="0"/>
    <xf numFmtId="0" fontId="71" fillId="0" borderId="24" applyNumberFormat="0" applyFill="0" applyAlignment="0" applyProtection="0"/>
    <xf numFmtId="0" fontId="72" fillId="7" borderId="2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27" applyNumberFormat="0" applyFill="0" applyAlignment="0" applyProtection="0"/>
    <xf numFmtId="0" fontId="76"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76" fillId="12" borderId="0" applyNumberFormat="0" applyBorder="0" applyAlignment="0" applyProtection="0"/>
    <xf numFmtId="0" fontId="76"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76" fillId="16" borderId="0" applyNumberFormat="0" applyBorder="0" applyAlignment="0" applyProtection="0"/>
    <xf numFmtId="0" fontId="76" fillId="17" borderId="0" applyNumberFormat="0" applyBorder="0" applyAlignment="0" applyProtection="0"/>
    <xf numFmtId="0" fontId="38" fillId="18" borderId="0" applyNumberFormat="0" applyBorder="0" applyAlignment="0" applyProtection="0"/>
    <xf numFmtId="0" fontId="38" fillId="19" borderId="0" applyNumberFormat="0" applyBorder="0" applyAlignment="0" applyProtection="0"/>
    <xf numFmtId="0" fontId="76" fillId="20" borderId="0" applyNumberFormat="0" applyBorder="0" applyAlignment="0" applyProtection="0"/>
    <xf numFmtId="0" fontId="76" fillId="21" borderId="0" applyNumberFormat="0" applyBorder="0" applyAlignment="0" applyProtection="0"/>
    <xf numFmtId="0" fontId="38" fillId="22" borderId="0" applyNumberFormat="0" applyBorder="0" applyAlignment="0" applyProtection="0"/>
    <xf numFmtId="0" fontId="38" fillId="23" borderId="0" applyNumberFormat="0" applyBorder="0" applyAlignment="0" applyProtection="0"/>
    <xf numFmtId="0" fontId="76" fillId="24" borderId="0" applyNumberFormat="0" applyBorder="0" applyAlignment="0" applyProtection="0"/>
    <xf numFmtId="0" fontId="76" fillId="25" borderId="0" applyNumberFormat="0" applyBorder="0" applyAlignment="0" applyProtection="0"/>
    <xf numFmtId="0" fontId="38" fillId="26" borderId="0" applyNumberFormat="0" applyBorder="0" applyAlignment="0" applyProtection="0"/>
    <xf numFmtId="0" fontId="38" fillId="27" borderId="0" applyNumberFormat="0" applyBorder="0" applyAlignment="0" applyProtection="0"/>
    <xf numFmtId="0" fontId="76" fillId="28" borderId="0" applyNumberFormat="0" applyBorder="0" applyAlignment="0" applyProtection="0"/>
    <xf numFmtId="0" fontId="76" fillId="29" borderId="0" applyNumberFormat="0" applyBorder="0" applyAlignment="0" applyProtection="0"/>
    <xf numFmtId="0" fontId="38" fillId="30" borderId="0" applyNumberFormat="0" applyBorder="0" applyAlignment="0" applyProtection="0"/>
    <xf numFmtId="0" fontId="38" fillId="31" borderId="0" applyNumberFormat="0" applyBorder="0" applyAlignment="0" applyProtection="0"/>
    <xf numFmtId="0" fontId="76" fillId="32" borderId="0" applyNumberFormat="0" applyBorder="0" applyAlignment="0" applyProtection="0"/>
    <xf numFmtId="0" fontId="38" fillId="0" borderId="0"/>
    <xf numFmtId="0" fontId="38" fillId="8" borderId="26" applyNumberFormat="0" applyFont="0" applyAlignment="0" applyProtection="0"/>
    <xf numFmtId="43" fontId="77" fillId="0" borderId="0" applyFont="0" applyFill="0" applyBorder="0" applyAlignment="0" applyProtection="0"/>
    <xf numFmtId="9" fontId="77" fillId="0" borderId="0" applyFont="0" applyFill="0" applyBorder="0" applyAlignment="0" applyProtection="0"/>
    <xf numFmtId="0" fontId="37" fillId="0" borderId="0"/>
    <xf numFmtId="0" fontId="43" fillId="0" borderId="0"/>
    <xf numFmtId="0" fontId="36" fillId="0" borderId="0"/>
    <xf numFmtId="0" fontId="36" fillId="0" borderId="0"/>
    <xf numFmtId="43" fontId="36" fillId="0" borderId="0" applyFont="0" applyFill="0" applyBorder="0" applyAlignment="0" applyProtection="0"/>
    <xf numFmtId="0" fontId="36" fillId="0" borderId="0"/>
    <xf numFmtId="0" fontId="43" fillId="0" borderId="0"/>
    <xf numFmtId="9" fontId="43" fillId="0" borderId="0" applyFont="0" applyFill="0" applyBorder="0" applyAlignment="0" applyProtection="0"/>
    <xf numFmtId="0" fontId="35" fillId="0" borderId="0"/>
    <xf numFmtId="0" fontId="43" fillId="0" borderId="0"/>
    <xf numFmtId="9" fontId="43" fillId="0" borderId="0" applyFont="0" applyFill="0" applyBorder="0" applyAlignment="0" applyProtection="0"/>
    <xf numFmtId="0" fontId="35" fillId="0" borderId="0"/>
    <xf numFmtId="43" fontId="35" fillId="0" borderId="0" applyFont="0" applyFill="0" applyBorder="0" applyAlignment="0" applyProtection="0"/>
    <xf numFmtId="44" fontId="35" fillId="0" borderId="0" applyFont="0" applyFill="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6" applyNumberFormat="0" applyFont="0" applyAlignment="0" applyProtection="0"/>
    <xf numFmtId="43" fontId="43" fillId="0" borderId="0" applyFont="0" applyFill="0" applyBorder="0" applyAlignment="0" applyProtection="0"/>
    <xf numFmtId="9" fontId="43" fillId="0" borderId="0" applyFont="0" applyFill="0" applyBorder="0" applyAlignment="0" applyProtection="0"/>
    <xf numFmtId="0" fontId="35" fillId="0" borderId="0"/>
    <xf numFmtId="0" fontId="35" fillId="0" borderId="0"/>
    <xf numFmtId="0" fontId="35" fillId="0" borderId="0"/>
    <xf numFmtId="43" fontId="35" fillId="0" borderId="0" applyFont="0" applyFill="0" applyBorder="0" applyAlignment="0" applyProtection="0"/>
    <xf numFmtId="0" fontId="35" fillId="0" borderId="0"/>
    <xf numFmtId="0" fontId="34" fillId="10" borderId="0" applyNumberFormat="0" applyBorder="0" applyAlignment="0" applyProtection="0"/>
    <xf numFmtId="0" fontId="34" fillId="10"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4" fontId="34" fillId="0" borderId="0" applyFon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8" borderId="26" applyNumberFormat="0" applyFont="0" applyAlignment="0" applyProtection="0"/>
    <xf numFmtId="0" fontId="34" fillId="8" borderId="26" applyNumberFormat="0" applyFont="0" applyAlignment="0" applyProtection="0"/>
    <xf numFmtId="0" fontId="33" fillId="0" borderId="0"/>
    <xf numFmtId="43" fontId="33" fillId="0" borderId="0" applyFont="0" applyFill="0" applyBorder="0" applyAlignment="0" applyProtection="0"/>
    <xf numFmtId="0" fontId="43" fillId="0" borderId="0"/>
    <xf numFmtId="0" fontId="33" fillId="0" borderId="0"/>
    <xf numFmtId="0" fontId="33" fillId="0" borderId="0"/>
    <xf numFmtId="43" fontId="33" fillId="0" borderId="0" applyFont="0" applyFill="0" applyBorder="0" applyAlignment="0" applyProtection="0"/>
    <xf numFmtId="44" fontId="33" fillId="0" borderId="0" applyFont="0" applyFill="0" applyBorder="0" applyAlignment="0" applyProtection="0"/>
    <xf numFmtId="9" fontId="33" fillId="0" borderId="0" applyFont="0" applyFill="0" applyBorder="0" applyAlignment="0" applyProtection="0"/>
    <xf numFmtId="0" fontId="32" fillId="0" borderId="0"/>
    <xf numFmtId="0" fontId="32" fillId="0" borderId="0"/>
    <xf numFmtId="43" fontId="32" fillId="0" borderId="0" applyFont="0" applyFill="0" applyBorder="0" applyAlignment="0" applyProtection="0"/>
    <xf numFmtId="44" fontId="32" fillId="0" borderId="0" applyFont="0" applyFill="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0" borderId="0"/>
    <xf numFmtId="0" fontId="32" fillId="8" borderId="26" applyNumberFormat="0" applyFont="0" applyAlignment="0" applyProtection="0"/>
    <xf numFmtId="0" fontId="32" fillId="0" borderId="0"/>
    <xf numFmtId="0" fontId="32" fillId="0" borderId="0"/>
    <xf numFmtId="0" fontId="32" fillId="0" borderId="0"/>
    <xf numFmtId="43" fontId="32" fillId="0" borderId="0" applyFont="0" applyFill="0" applyBorder="0" applyAlignment="0" applyProtection="0"/>
    <xf numFmtId="0" fontId="32" fillId="0" borderId="0"/>
    <xf numFmtId="0" fontId="32" fillId="0" borderId="0"/>
    <xf numFmtId="0" fontId="32" fillId="0" borderId="0"/>
    <xf numFmtId="43" fontId="32" fillId="0" borderId="0" applyFont="0" applyFill="0" applyBorder="0" applyAlignment="0" applyProtection="0"/>
    <xf numFmtId="44" fontId="32" fillId="0" borderId="0" applyFont="0" applyFill="0" applyBorder="0" applyAlignment="0" applyProtection="0"/>
    <xf numFmtId="0" fontId="32" fillId="10" borderId="0" applyNumberFormat="0" applyBorder="0" applyAlignment="0" applyProtection="0"/>
    <xf numFmtId="0" fontId="32" fillId="11" borderId="0" applyNumberFormat="0" applyBorder="0" applyAlignment="0" applyProtection="0"/>
    <xf numFmtId="0" fontId="32" fillId="14" borderId="0" applyNumberFormat="0" applyBorder="0" applyAlignment="0" applyProtection="0"/>
    <xf numFmtId="0" fontId="32" fillId="15" borderId="0" applyNumberFormat="0" applyBorder="0" applyAlignment="0" applyProtection="0"/>
    <xf numFmtId="0" fontId="32" fillId="18" borderId="0" applyNumberFormat="0" applyBorder="0" applyAlignment="0" applyProtection="0"/>
    <xf numFmtId="0" fontId="32" fillId="19" borderId="0" applyNumberFormat="0" applyBorder="0" applyAlignment="0" applyProtection="0"/>
    <xf numFmtId="0" fontId="32" fillId="22" borderId="0" applyNumberFormat="0" applyBorder="0" applyAlignment="0" applyProtection="0"/>
    <xf numFmtId="0" fontId="32" fillId="23"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0" borderId="0"/>
    <xf numFmtId="0" fontId="32" fillId="8" borderId="26" applyNumberFormat="0" applyFont="0" applyAlignment="0" applyProtection="0"/>
    <xf numFmtId="0" fontId="32" fillId="0" borderId="0"/>
    <xf numFmtId="0" fontId="32" fillId="0" borderId="0"/>
    <xf numFmtId="0" fontId="32" fillId="0" borderId="0"/>
    <xf numFmtId="43" fontId="32" fillId="0" borderId="0" applyFont="0" applyFill="0" applyBorder="0" applyAlignment="0" applyProtection="0"/>
    <xf numFmtId="0" fontId="32" fillId="0" borderId="0"/>
    <xf numFmtId="0" fontId="32" fillId="10" borderId="0" applyNumberFormat="0" applyBorder="0" applyAlignment="0" applyProtection="0"/>
    <xf numFmtId="0" fontId="32" fillId="10" borderId="0" applyNumberFormat="0" applyBorder="0" applyAlignment="0" applyProtection="0"/>
    <xf numFmtId="0" fontId="32" fillId="14" borderId="0" applyNumberFormat="0" applyBorder="0" applyAlignment="0" applyProtection="0"/>
    <xf numFmtId="0" fontId="32" fillId="14" borderId="0" applyNumberFormat="0" applyBorder="0" applyAlignment="0" applyProtection="0"/>
    <xf numFmtId="0" fontId="32" fillId="18" borderId="0" applyNumberFormat="0" applyBorder="0" applyAlignment="0" applyProtection="0"/>
    <xf numFmtId="0" fontId="32" fillId="18" borderId="0" applyNumberFormat="0" applyBorder="0" applyAlignment="0" applyProtection="0"/>
    <xf numFmtId="0" fontId="32" fillId="22" borderId="0" applyNumberFormat="0" applyBorder="0" applyAlignment="0" applyProtection="0"/>
    <xf numFmtId="0" fontId="32" fillId="22"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11" borderId="0" applyNumberFormat="0" applyBorder="0" applyAlignment="0" applyProtection="0"/>
    <xf numFmtId="0" fontId="32" fillId="11" borderId="0" applyNumberFormat="0" applyBorder="0" applyAlignment="0" applyProtection="0"/>
    <xf numFmtId="0" fontId="32" fillId="15" borderId="0" applyNumberFormat="0" applyBorder="0" applyAlignment="0" applyProtection="0"/>
    <xf numFmtId="0" fontId="32" fillId="15" borderId="0" applyNumberFormat="0" applyBorder="0" applyAlignment="0" applyProtection="0"/>
    <xf numFmtId="0" fontId="32" fillId="19" borderId="0" applyNumberFormat="0" applyBorder="0" applyAlignment="0" applyProtection="0"/>
    <xf numFmtId="0" fontId="32" fillId="19" borderId="0" applyNumberFormat="0" applyBorder="0" applyAlignment="0" applyProtection="0"/>
    <xf numFmtId="0" fontId="32" fillId="23" borderId="0" applyNumberFormat="0" applyBorder="0" applyAlignment="0" applyProtection="0"/>
    <xf numFmtId="0" fontId="32" fillId="23"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4" fontId="32"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8" borderId="26" applyNumberFormat="0" applyFont="0" applyAlignment="0" applyProtection="0"/>
    <xf numFmtId="0" fontId="32" fillId="8" borderId="26" applyNumberFormat="0" applyFont="0" applyAlignment="0" applyProtection="0"/>
    <xf numFmtId="0" fontId="31" fillId="0" borderId="0"/>
    <xf numFmtId="0" fontId="31" fillId="0" borderId="0"/>
    <xf numFmtId="0" fontId="31"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10"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8" borderId="26" applyNumberFormat="0" applyFont="0" applyAlignment="0" applyProtection="0"/>
    <xf numFmtId="0" fontId="30" fillId="8" borderId="26" applyNumberFormat="0" applyFont="0" applyAlignment="0" applyProtection="0"/>
    <xf numFmtId="0" fontId="30" fillId="0" borderId="0"/>
    <xf numFmtId="43" fontId="30"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9" fontId="30" fillId="0" borderId="0" applyFont="0" applyFill="0" applyBorder="0" applyAlignment="0" applyProtection="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0" borderId="0"/>
    <xf numFmtId="0" fontId="30" fillId="0" borderId="0"/>
    <xf numFmtId="43" fontId="30" fillId="0" borderId="0" applyFont="0" applyFill="0" applyBorder="0" applyAlignment="0" applyProtection="0"/>
    <xf numFmtId="44" fontId="30" fillId="0" borderId="0" applyFont="0" applyFill="0" applyBorder="0" applyAlignment="0" applyProtection="0"/>
    <xf numFmtId="0" fontId="30" fillId="10" borderId="0" applyNumberFormat="0" applyBorder="0" applyAlignment="0" applyProtection="0"/>
    <xf numFmtId="0" fontId="30" fillId="11" borderId="0" applyNumberFormat="0" applyBorder="0" applyAlignment="0" applyProtection="0"/>
    <xf numFmtId="0" fontId="30" fillId="14" borderId="0" applyNumberFormat="0" applyBorder="0" applyAlignment="0" applyProtection="0"/>
    <xf numFmtId="0" fontId="30" fillId="15" borderId="0" applyNumberFormat="0" applyBorder="0" applyAlignment="0" applyProtection="0"/>
    <xf numFmtId="0" fontId="30" fillId="18" borderId="0" applyNumberFormat="0" applyBorder="0" applyAlignment="0" applyProtection="0"/>
    <xf numFmtId="0" fontId="30" fillId="19" borderId="0" applyNumberFormat="0" applyBorder="0" applyAlignment="0" applyProtection="0"/>
    <xf numFmtId="0" fontId="30" fillId="22" borderId="0" applyNumberFormat="0" applyBorder="0" applyAlignment="0" applyProtection="0"/>
    <xf numFmtId="0" fontId="30" fillId="23"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0" borderId="0"/>
    <xf numFmtId="0" fontId="30" fillId="8" borderId="26" applyNumberFormat="0" applyFont="0" applyAlignment="0" applyProtection="0"/>
    <xf numFmtId="0" fontId="30" fillId="0" borderId="0"/>
    <xf numFmtId="0" fontId="30" fillId="0" borderId="0"/>
    <xf numFmtId="0" fontId="30" fillId="0" borderId="0"/>
    <xf numFmtId="43" fontId="30" fillId="0" borderId="0" applyFont="0" applyFill="0" applyBorder="0" applyAlignment="0" applyProtection="0"/>
    <xf numFmtId="0" fontId="30" fillId="0" borderId="0"/>
    <xf numFmtId="0" fontId="30" fillId="10" borderId="0" applyNumberFormat="0" applyBorder="0" applyAlignment="0" applyProtection="0"/>
    <xf numFmtId="0" fontId="30" fillId="10" borderId="0" applyNumberFormat="0" applyBorder="0" applyAlignment="0" applyProtection="0"/>
    <xf numFmtId="0" fontId="30" fillId="14" borderId="0" applyNumberFormat="0" applyBorder="0" applyAlignment="0" applyProtection="0"/>
    <xf numFmtId="0" fontId="30" fillId="14" borderId="0" applyNumberFormat="0" applyBorder="0" applyAlignment="0" applyProtection="0"/>
    <xf numFmtId="0" fontId="30" fillId="18" borderId="0" applyNumberFormat="0" applyBorder="0" applyAlignment="0" applyProtection="0"/>
    <xf numFmtId="0" fontId="30" fillId="18" borderId="0" applyNumberFormat="0" applyBorder="0" applyAlignment="0" applyProtection="0"/>
    <xf numFmtId="0" fontId="30" fillId="22" borderId="0" applyNumberFormat="0" applyBorder="0" applyAlignment="0" applyProtection="0"/>
    <xf numFmtId="0" fontId="30" fillId="22" borderId="0" applyNumberFormat="0" applyBorder="0" applyAlignment="0" applyProtection="0"/>
    <xf numFmtId="0" fontId="30" fillId="26" borderId="0" applyNumberFormat="0" applyBorder="0" applyAlignment="0" applyProtection="0"/>
    <xf numFmtId="0" fontId="30" fillId="26" borderId="0" applyNumberFormat="0" applyBorder="0" applyAlignment="0" applyProtection="0"/>
    <xf numFmtId="0" fontId="30" fillId="30" borderId="0" applyNumberFormat="0" applyBorder="0" applyAlignment="0" applyProtection="0"/>
    <xf numFmtId="0" fontId="30" fillId="30" borderId="0" applyNumberFormat="0" applyBorder="0" applyAlignment="0" applyProtection="0"/>
    <xf numFmtId="0" fontId="30" fillId="11" borderId="0" applyNumberFormat="0" applyBorder="0" applyAlignment="0" applyProtection="0"/>
    <xf numFmtId="0" fontId="30" fillId="11" borderId="0" applyNumberFormat="0" applyBorder="0" applyAlignment="0" applyProtection="0"/>
    <xf numFmtId="0" fontId="30" fillId="15" borderId="0" applyNumberFormat="0" applyBorder="0" applyAlignment="0" applyProtection="0"/>
    <xf numFmtId="0" fontId="30" fillId="15" borderId="0" applyNumberFormat="0" applyBorder="0" applyAlignment="0" applyProtection="0"/>
    <xf numFmtId="0" fontId="30" fillId="19" borderId="0" applyNumberFormat="0" applyBorder="0" applyAlignment="0" applyProtection="0"/>
    <xf numFmtId="0" fontId="30" fillId="19" borderId="0" applyNumberFormat="0" applyBorder="0" applyAlignment="0" applyProtection="0"/>
    <xf numFmtId="0" fontId="30" fillId="23" borderId="0" applyNumberFormat="0" applyBorder="0" applyAlignment="0" applyProtection="0"/>
    <xf numFmtId="0" fontId="30" fillId="23" borderId="0" applyNumberFormat="0" applyBorder="0" applyAlignment="0" applyProtection="0"/>
    <xf numFmtId="0" fontId="30" fillId="27" borderId="0" applyNumberFormat="0" applyBorder="0" applyAlignment="0" applyProtection="0"/>
    <xf numFmtId="0" fontId="30" fillId="27" borderId="0" applyNumberFormat="0" applyBorder="0" applyAlignment="0" applyProtection="0"/>
    <xf numFmtId="0" fontId="30" fillId="31" borderId="0" applyNumberFormat="0" applyBorder="0" applyAlignment="0" applyProtection="0"/>
    <xf numFmtId="0" fontId="30" fillId="31" borderId="0" applyNumberFormat="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4" fontId="30" fillId="0" borderId="0" applyFont="0" applyFill="0" applyBorder="0" applyAlignment="0" applyProtection="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0" borderId="0"/>
    <xf numFmtId="0" fontId="30" fillId="8" borderId="26" applyNumberFormat="0" applyFont="0" applyAlignment="0" applyProtection="0"/>
    <xf numFmtId="0" fontId="30" fillId="8" borderId="26" applyNumberFormat="0" applyFont="0" applyAlignment="0" applyProtection="0"/>
    <xf numFmtId="0" fontId="30" fillId="0" borderId="0"/>
    <xf numFmtId="0" fontId="30" fillId="0" borderId="0"/>
    <xf numFmtId="0" fontId="30"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43"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9" fontId="29"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0" borderId="0"/>
    <xf numFmtId="0" fontId="29" fillId="0" borderId="0"/>
    <xf numFmtId="43" fontId="29" fillId="0" borderId="0" applyFont="0" applyFill="0" applyBorder="0" applyAlignment="0" applyProtection="0"/>
    <xf numFmtId="44" fontId="29" fillId="0" borderId="0" applyFont="0" applyFill="0" applyBorder="0" applyAlignment="0" applyProtection="0"/>
    <xf numFmtId="0" fontId="29" fillId="10" borderId="0" applyNumberFormat="0" applyBorder="0" applyAlignment="0" applyProtection="0"/>
    <xf numFmtId="0" fontId="29" fillId="11" borderId="0" applyNumberFormat="0" applyBorder="0" applyAlignment="0" applyProtection="0"/>
    <xf numFmtId="0" fontId="29" fillId="14" borderId="0" applyNumberFormat="0" applyBorder="0" applyAlignment="0" applyProtection="0"/>
    <xf numFmtId="0" fontId="29" fillId="15"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22" borderId="0" applyNumberFormat="0" applyBorder="0" applyAlignment="0" applyProtection="0"/>
    <xf numFmtId="0" fontId="29" fillId="23"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0" borderId="0"/>
    <xf numFmtId="0" fontId="29" fillId="8" borderId="26" applyNumberFormat="0" applyFont="0" applyAlignment="0" applyProtection="0"/>
    <xf numFmtId="0" fontId="29" fillId="0" borderId="0"/>
    <xf numFmtId="0" fontId="29" fillId="0" borderId="0"/>
    <xf numFmtId="0" fontId="29" fillId="0" borderId="0"/>
    <xf numFmtId="43" fontId="29" fillId="0" borderId="0" applyFont="0" applyFill="0" applyBorder="0" applyAlignment="0" applyProtection="0"/>
    <xf numFmtId="0" fontId="29" fillId="0" borderId="0"/>
    <xf numFmtId="0" fontId="29" fillId="10"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29" fillId="30"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3" borderId="0" applyNumberFormat="0" applyBorder="0" applyAlignment="0" applyProtection="0"/>
    <xf numFmtId="0" fontId="29" fillId="23" borderId="0" applyNumberFormat="0" applyBorder="0" applyAlignment="0" applyProtection="0"/>
    <xf numFmtId="0" fontId="29" fillId="27" borderId="0" applyNumberFormat="0" applyBorder="0" applyAlignment="0" applyProtection="0"/>
    <xf numFmtId="0" fontId="29" fillId="27" borderId="0" applyNumberFormat="0" applyBorder="0" applyAlignment="0" applyProtection="0"/>
    <xf numFmtId="0" fontId="29" fillId="31" borderId="0" applyNumberFormat="0" applyBorder="0" applyAlignment="0" applyProtection="0"/>
    <xf numFmtId="0" fontId="29" fillId="31" borderId="0" applyNumberFormat="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8" borderId="26" applyNumberFormat="0" applyFont="0" applyAlignment="0" applyProtection="0"/>
    <xf numFmtId="0" fontId="29" fillId="8" borderId="26" applyNumberFormat="0" applyFont="0" applyAlignment="0" applyProtection="0"/>
    <xf numFmtId="0" fontId="29" fillId="0" borderId="0"/>
    <xf numFmtId="0" fontId="29" fillId="0" borderId="0"/>
    <xf numFmtId="0" fontId="29" fillId="0" borderId="0"/>
    <xf numFmtId="0" fontId="28" fillId="0" borderId="0"/>
    <xf numFmtId="0" fontId="28" fillId="0" borderId="0"/>
    <xf numFmtId="0" fontId="28" fillId="0" borderId="0"/>
    <xf numFmtId="43" fontId="43" fillId="0" borderId="0" applyFont="0" applyFill="0" applyBorder="0" applyAlignment="0" applyProtection="0"/>
    <xf numFmtId="9" fontId="43" fillId="0" borderId="0" applyFont="0" applyFill="0" applyBorder="0" applyAlignment="0" applyProtection="0"/>
    <xf numFmtId="0" fontId="27" fillId="0" borderId="0"/>
    <xf numFmtId="0" fontId="27" fillId="0" borderId="0"/>
    <xf numFmtId="0" fontId="27" fillId="0" borderId="0"/>
    <xf numFmtId="0" fontId="26" fillId="0" borderId="0"/>
    <xf numFmtId="0" fontId="26"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43" fillId="0" borderId="0"/>
    <xf numFmtId="9" fontId="2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2"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6" fillId="0" borderId="0"/>
    <xf numFmtId="43" fontId="16"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43" fontId="15"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4" fillId="0" borderId="0"/>
    <xf numFmtId="9" fontId="14" fillId="0" borderId="0" applyFont="0" applyFill="0" applyBorder="0" applyAlignment="0" applyProtection="0"/>
    <xf numFmtId="43" fontId="14"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0" fontId="13" fillId="0" borderId="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43"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0" borderId="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0" borderId="0"/>
    <xf numFmtId="0" fontId="13" fillId="8" borderId="26" applyNumberFormat="0" applyFont="0" applyAlignment="0" applyProtection="0"/>
    <xf numFmtId="0" fontId="13" fillId="0" borderId="0"/>
    <xf numFmtId="0" fontId="13" fillId="0" borderId="0"/>
    <xf numFmtId="0" fontId="13" fillId="0" borderId="0"/>
    <xf numFmtId="43" fontId="13" fillId="0" borderId="0" applyFont="0" applyFill="0" applyBorder="0" applyAlignment="0" applyProtection="0"/>
    <xf numFmtId="0" fontId="13" fillId="0" borderId="0"/>
    <xf numFmtId="0" fontId="13" fillId="10" borderId="0" applyNumberFormat="0" applyBorder="0" applyAlignment="0" applyProtection="0"/>
    <xf numFmtId="0" fontId="13" fillId="10"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13" fillId="26" borderId="0" applyNumberFormat="0" applyBorder="0" applyAlignment="0" applyProtection="0"/>
    <xf numFmtId="0" fontId="13" fillId="26" borderId="0" applyNumberFormat="0" applyBorder="0" applyAlignment="0" applyProtection="0"/>
    <xf numFmtId="0" fontId="13" fillId="30" borderId="0" applyNumberFormat="0" applyBorder="0" applyAlignment="0" applyProtection="0"/>
    <xf numFmtId="0" fontId="13" fillId="30" borderId="0" applyNumberFormat="0" applyBorder="0" applyAlignment="0" applyProtection="0"/>
    <xf numFmtId="0" fontId="13" fillId="11" borderId="0" applyNumberFormat="0" applyBorder="0" applyAlignment="0" applyProtection="0"/>
    <xf numFmtId="0" fontId="13" fillId="11"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23" borderId="0" applyNumberFormat="0" applyBorder="0" applyAlignment="0" applyProtection="0"/>
    <xf numFmtId="0" fontId="13" fillId="23" borderId="0" applyNumberFormat="0" applyBorder="0" applyAlignment="0" applyProtection="0"/>
    <xf numFmtId="0" fontId="13" fillId="27" borderId="0" applyNumberFormat="0" applyBorder="0" applyAlignment="0" applyProtection="0"/>
    <xf numFmtId="0" fontId="13" fillId="27" borderId="0" applyNumberFormat="0" applyBorder="0" applyAlignment="0" applyProtection="0"/>
    <xf numFmtId="0" fontId="13" fillId="31" borderId="0" applyNumberFormat="0" applyBorder="0" applyAlignment="0" applyProtection="0"/>
    <xf numFmtId="0" fontId="13" fillId="31" borderId="0" applyNumberFormat="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8" borderId="26" applyNumberFormat="0" applyFont="0" applyAlignment="0" applyProtection="0"/>
    <xf numFmtId="0" fontId="13" fillId="8" borderId="26" applyNumberFormat="0" applyFont="0" applyAlignment="0" applyProtection="0"/>
    <xf numFmtId="0" fontId="13" fillId="0" borderId="0"/>
    <xf numFmtId="0" fontId="13" fillId="0" borderId="0"/>
    <xf numFmtId="0" fontId="13"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43"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44" fontId="12" fillId="0" borderId="0" applyFont="0" applyFill="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2" fillId="0" borderId="0"/>
    <xf numFmtId="0" fontId="12" fillId="8" borderId="26" applyNumberFormat="0" applyFont="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10" borderId="0" applyNumberFormat="0" applyBorder="0" applyAlignment="0" applyProtection="0"/>
    <xf numFmtId="0" fontId="12" fillId="10"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1" borderId="0" applyNumberFormat="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4"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8" borderId="26" applyNumberFormat="0" applyFont="0" applyAlignment="0" applyProtection="0"/>
    <xf numFmtId="0" fontId="12" fillId="8" borderId="26" applyNumberFormat="0" applyFont="0" applyAlignment="0" applyProtection="0"/>
    <xf numFmtId="0" fontId="12"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2" fillId="0" borderId="0"/>
    <xf numFmtId="0" fontId="10" fillId="0" borderId="0"/>
    <xf numFmtId="44" fontId="113" fillId="0" borderId="0" applyFont="0" applyFill="0" applyBorder="0" applyAlignment="0" applyProtection="0"/>
    <xf numFmtId="0" fontId="43" fillId="0" borderId="0"/>
    <xf numFmtId="0" fontId="9" fillId="0" borderId="0"/>
    <xf numFmtId="0" fontId="8" fillId="0" borderId="0"/>
    <xf numFmtId="0" fontId="8" fillId="0" borderId="0"/>
    <xf numFmtId="0" fontId="8" fillId="0" borderId="0"/>
    <xf numFmtId="43" fontId="8" fillId="0" borderId="0" applyFont="0" applyFill="0" applyBorder="0" applyAlignment="0" applyProtection="0"/>
    <xf numFmtId="9" fontId="8" fillId="0" borderId="0" applyFont="0" applyFill="0" applyBorder="0" applyAlignment="0" applyProtection="0"/>
    <xf numFmtId="0" fontId="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3" fillId="0" borderId="0"/>
    <xf numFmtId="0" fontId="1" fillId="0" borderId="0"/>
  </cellStyleXfs>
  <cellXfs count="751">
    <xf numFmtId="0" fontId="0" fillId="0" borderId="0" xfId="0"/>
    <xf numFmtId="0" fontId="0" fillId="0" borderId="2" xfId="0" applyBorder="1"/>
    <xf numFmtId="0" fontId="0" fillId="0" borderId="6" xfId="0" applyBorder="1"/>
    <xf numFmtId="3" fontId="43" fillId="0" borderId="0" xfId="0" applyNumberFormat="1" applyFont="1" applyAlignment="1">
      <alignment horizontal="right"/>
    </xf>
    <xf numFmtId="3" fontId="46" fillId="0" borderId="0" xfId="0" applyNumberFormat="1" applyFont="1" applyAlignment="1">
      <alignment horizontal="right"/>
    </xf>
    <xf numFmtId="0" fontId="0" fillId="0" borderId="6" xfId="0" applyBorder="1" applyAlignment="1">
      <alignment horizontal="center"/>
    </xf>
    <xf numFmtId="0" fontId="0" fillId="0" borderId="10" xfId="0" applyBorder="1" applyAlignment="1">
      <alignment horizontal="center"/>
    </xf>
    <xf numFmtId="0" fontId="46" fillId="0" borderId="7" xfId="0" applyFont="1" applyBorder="1"/>
    <xf numFmtId="0" fontId="49" fillId="0" borderId="4" xfId="0" applyFont="1" applyBorder="1" applyAlignment="1">
      <alignment horizontal="center"/>
    </xf>
    <xf numFmtId="0" fontId="49" fillId="0" borderId="0" xfId="0" applyFont="1" applyAlignment="1">
      <alignment horizontal="center"/>
    </xf>
    <xf numFmtId="14" fontId="49" fillId="0" borderId="0" xfId="0" quotePrefix="1" applyNumberFormat="1" applyFont="1" applyAlignment="1">
      <alignment horizontal="center"/>
    </xf>
    <xf numFmtId="0" fontId="43" fillId="0" borderId="0" xfId="0" applyFont="1"/>
    <xf numFmtId="0" fontId="53" fillId="0" borderId="0" xfId="0" applyFont="1"/>
    <xf numFmtId="3" fontId="43" fillId="0" borderId="0" xfId="0" applyNumberFormat="1" applyFont="1"/>
    <xf numFmtId="0" fontId="0" fillId="0" borderId="0" xfId="0" applyAlignment="1">
      <alignment vertical="center"/>
    </xf>
    <xf numFmtId="0" fontId="0" fillId="0" borderId="0" xfId="0" applyAlignment="1">
      <alignment horizontal="center" vertical="center"/>
    </xf>
    <xf numFmtId="0" fontId="44" fillId="0" borderId="0" xfId="0" applyFont="1"/>
    <xf numFmtId="0" fontId="47" fillId="0" borderId="6" xfId="0" applyFont="1" applyBorder="1" applyAlignment="1">
      <alignment horizontal="left"/>
    </xf>
    <xf numFmtId="14" fontId="82" fillId="0" borderId="4" xfId="0" applyNumberFormat="1" applyFont="1" applyBorder="1" applyAlignment="1">
      <alignment horizontal="center"/>
    </xf>
    <xf numFmtId="14" fontId="82" fillId="0" borderId="0" xfId="0" applyNumberFormat="1" applyFont="1" applyAlignment="1">
      <alignment horizontal="center"/>
    </xf>
    <xf numFmtId="17" fontId="41" fillId="0" borderId="0" xfId="0" applyNumberFormat="1" applyFont="1" applyAlignment="1">
      <alignment horizontal="center"/>
    </xf>
    <xf numFmtId="17" fontId="0" fillId="0" borderId="0" xfId="0" applyNumberFormat="1" applyAlignment="1">
      <alignment horizontal="center"/>
    </xf>
    <xf numFmtId="17" fontId="0" fillId="0" borderId="9" xfId="0" applyNumberFormat="1" applyBorder="1" applyAlignment="1">
      <alignment horizontal="center"/>
    </xf>
    <xf numFmtId="0" fontId="0" fillId="0" borderId="4" xfId="0" applyBorder="1" applyAlignment="1">
      <alignment horizontal="center" wrapText="1"/>
    </xf>
    <xf numFmtId="0" fontId="81" fillId="0" borderId="6" xfId="0" applyFont="1" applyBorder="1" applyAlignment="1">
      <alignment horizontal="center" wrapText="1"/>
    </xf>
    <xf numFmtId="0" fontId="57" fillId="0" borderId="0" xfId="0" applyFont="1"/>
    <xf numFmtId="0" fontId="43" fillId="0" borderId="0" xfId="78"/>
    <xf numFmtId="0" fontId="81" fillId="0" borderId="2" xfId="0" applyFont="1" applyBorder="1" applyAlignment="1">
      <alignment horizontal="center" wrapText="1"/>
    </xf>
    <xf numFmtId="0" fontId="0" fillId="0" borderId="0" xfId="0" applyAlignment="1">
      <alignment vertical="top"/>
    </xf>
    <xf numFmtId="0" fontId="43" fillId="0" borderId="0" xfId="0" applyFont="1" applyAlignment="1">
      <alignment vertical="top"/>
    </xf>
    <xf numFmtId="172" fontId="43" fillId="0" borderId="0" xfId="0" applyNumberFormat="1" applyFont="1" applyAlignment="1">
      <alignment horizontal="right"/>
    </xf>
    <xf numFmtId="3" fontId="0" fillId="0" borderId="0" xfId="0" applyNumberFormat="1"/>
    <xf numFmtId="169" fontId="0" fillId="0" borderId="0" xfId="0" applyNumberFormat="1"/>
    <xf numFmtId="4" fontId="0" fillId="0" borderId="0" xfId="0" applyNumberFormat="1"/>
    <xf numFmtId="0" fontId="78" fillId="0" borderId="0" xfId="0" applyFont="1" applyAlignment="1">
      <alignment vertical="top"/>
    </xf>
    <xf numFmtId="0" fontId="0" fillId="0" borderId="12" xfId="0" applyBorder="1"/>
    <xf numFmtId="3" fontId="57" fillId="0" borderId="0" xfId="0" applyNumberFormat="1" applyFont="1"/>
    <xf numFmtId="0" fontId="57" fillId="0" borderId="0" xfId="11" applyFont="1"/>
    <xf numFmtId="3" fontId="57" fillId="0" borderId="0" xfId="0" applyNumberFormat="1" applyFont="1" applyAlignment="1">
      <alignment horizontal="right"/>
    </xf>
    <xf numFmtId="0" fontId="57" fillId="0" borderId="2" xfId="0" applyFont="1" applyBorder="1"/>
    <xf numFmtId="0" fontId="57" fillId="0" borderId="0" xfId="0" applyFont="1" applyAlignment="1">
      <alignment horizontal="right"/>
    </xf>
    <xf numFmtId="0" fontId="88" fillId="0" borderId="0" xfId="0" applyFont="1" applyAlignment="1">
      <alignment wrapText="1"/>
    </xf>
    <xf numFmtId="3" fontId="88" fillId="0" borderId="0" xfId="0" applyNumberFormat="1" applyFont="1" applyAlignment="1">
      <alignment horizontal="right"/>
    </xf>
    <xf numFmtId="0" fontId="57" fillId="0" borderId="6" xfId="0" applyFont="1" applyBorder="1" applyAlignment="1">
      <alignment wrapText="1"/>
    </xf>
    <xf numFmtId="4" fontId="43" fillId="0" borderId="0" xfId="0" applyNumberFormat="1" applyFont="1"/>
    <xf numFmtId="0" fontId="57" fillId="0" borderId="4" xfId="0" applyFont="1" applyBorder="1"/>
    <xf numFmtId="0" fontId="88" fillId="0" borderId="0" xfId="0" applyFont="1"/>
    <xf numFmtId="0" fontId="57" fillId="0" borderId="4" xfId="0" applyFont="1" applyBorder="1" applyAlignment="1">
      <alignment horizontal="center" vertical="center"/>
    </xf>
    <xf numFmtId="0" fontId="57" fillId="0" borderId="6" xfId="0" applyFont="1" applyBorder="1" applyAlignment="1">
      <alignment horizontal="center" vertical="center"/>
    </xf>
    <xf numFmtId="165" fontId="88" fillId="0" borderId="2" xfId="0" applyNumberFormat="1" applyFont="1" applyBorder="1" applyAlignment="1">
      <alignment horizontal="center" vertical="center"/>
    </xf>
    <xf numFmtId="0" fontId="88" fillId="0" borderId="4" xfId="0" applyFont="1" applyBorder="1" applyAlignment="1">
      <alignment horizontal="center"/>
    </xf>
    <xf numFmtId="0" fontId="57" fillId="0" borderId="4" xfId="0" applyFont="1" applyBorder="1" applyAlignment="1">
      <alignment horizontal="left"/>
    </xf>
    <xf numFmtId="3" fontId="57" fillId="0" borderId="4" xfId="0" applyNumberFormat="1" applyFont="1" applyBorder="1" applyAlignment="1">
      <alignment horizontal="right"/>
    </xf>
    <xf numFmtId="165" fontId="93" fillId="0" borderId="6" xfId="0" applyNumberFormat="1" applyFont="1" applyBorder="1" applyAlignment="1">
      <alignment horizontal="center" vertical="center"/>
    </xf>
    <xf numFmtId="0" fontId="57" fillId="0" borderId="7" xfId="0" applyFont="1" applyBorder="1" applyAlignment="1">
      <alignment horizontal="center" vertical="center" wrapText="1"/>
    </xf>
    <xf numFmtId="0" fontId="83" fillId="0" borderId="5" xfId="0" applyFont="1" applyBorder="1" applyAlignment="1">
      <alignment horizontal="center" vertical="center" wrapText="1"/>
    </xf>
    <xf numFmtId="0" fontId="57" fillId="0" borderId="5" xfId="0" applyFont="1" applyBorder="1" applyAlignment="1">
      <alignment horizontal="center" vertical="center" wrapText="1"/>
    </xf>
    <xf numFmtId="0" fontId="57" fillId="0" borderId="2" xfId="0" applyFont="1" applyBorder="1" applyAlignment="1">
      <alignment horizontal="center" vertical="top" wrapText="1"/>
    </xf>
    <xf numFmtId="0" fontId="57" fillId="0" borderId="0" xfId="0" applyFont="1" applyAlignment="1">
      <alignment vertical="top"/>
    </xf>
    <xf numFmtId="17" fontId="57" fillId="0" borderId="13" xfId="0" quotePrefix="1" applyNumberFormat="1" applyFont="1" applyBorder="1" applyAlignment="1">
      <alignment horizontal="center" vertical="center" wrapText="1"/>
    </xf>
    <xf numFmtId="17" fontId="57" fillId="0" borderId="14" xfId="0" quotePrefix="1" applyNumberFormat="1" applyFont="1" applyBorder="1" applyAlignment="1">
      <alignment horizontal="center" vertical="center" wrapText="1"/>
    </xf>
    <xf numFmtId="0" fontId="88" fillId="0" borderId="2" xfId="0" applyFont="1" applyBorder="1" applyAlignment="1">
      <alignment horizontal="center"/>
    </xf>
    <xf numFmtId="0" fontId="88" fillId="0" borderId="6" xfId="0" applyFont="1" applyBorder="1" applyAlignment="1">
      <alignment horizontal="center"/>
    </xf>
    <xf numFmtId="0" fontId="57" fillId="0" borderId="4" xfId="0" applyFont="1" applyBorder="1" applyAlignment="1">
      <alignment readingOrder="1"/>
    </xf>
    <xf numFmtId="0" fontId="57" fillId="0" borderId="0" xfId="0" applyFont="1" applyAlignment="1">
      <alignment readingOrder="1"/>
    </xf>
    <xf numFmtId="0" fontId="88" fillId="0" borderId="0" xfId="0" applyFont="1" applyAlignment="1">
      <alignment readingOrder="1"/>
    </xf>
    <xf numFmtId="0" fontId="57" fillId="0" borderId="6" xfId="0" applyFont="1" applyBorder="1" applyAlignment="1">
      <alignment readingOrder="1"/>
    </xf>
    <xf numFmtId="3" fontId="57" fillId="0" borderId="2" xfId="0" applyNumberFormat="1" applyFont="1" applyBorder="1" applyAlignment="1">
      <alignment readingOrder="1"/>
    </xf>
    <xf numFmtId="3" fontId="57" fillId="0" borderId="0" xfId="0" applyNumberFormat="1" applyFont="1" applyAlignment="1">
      <alignment readingOrder="1"/>
    </xf>
    <xf numFmtId="9" fontId="57" fillId="0" borderId="2" xfId="0" applyNumberFormat="1" applyFont="1" applyBorder="1" applyAlignment="1">
      <alignment readingOrder="1"/>
    </xf>
    <xf numFmtId="168" fontId="57" fillId="0" borderId="0" xfId="0" applyNumberFormat="1" applyFont="1" applyAlignment="1">
      <alignment readingOrder="1"/>
    </xf>
    <xf numFmtId="3" fontId="57" fillId="0" borderId="6" xfId="10" applyNumberFormat="1" applyFont="1" applyBorder="1" applyAlignment="1" applyProtection="1">
      <alignment horizontal="right"/>
    </xf>
    <xf numFmtId="3" fontId="57" fillId="0" borderId="6" xfId="10" applyNumberFormat="1" applyFont="1" applyFill="1" applyBorder="1" applyAlignment="1" applyProtection="1">
      <alignment horizontal="right"/>
    </xf>
    <xf numFmtId="165" fontId="57" fillId="0" borderId="0" xfId="1" applyNumberFormat="1" applyFont="1" applyFill="1" applyBorder="1" applyAlignment="1">
      <alignment readingOrder="1"/>
    </xf>
    <xf numFmtId="3" fontId="57" fillId="0" borderId="8" xfId="0" applyNumberFormat="1" applyFont="1" applyBorder="1" applyAlignment="1">
      <alignment readingOrder="1"/>
    </xf>
    <xf numFmtId="164" fontId="57" fillId="0" borderId="0" xfId="0" applyNumberFormat="1" applyFont="1"/>
    <xf numFmtId="3" fontId="57" fillId="0" borderId="0" xfId="0" applyNumberFormat="1" applyFont="1" applyAlignment="1">
      <alignment horizontal="right" vertical="top"/>
    </xf>
    <xf numFmtId="3" fontId="57" fillId="0" borderId="0" xfId="0" applyNumberFormat="1" applyFont="1" applyAlignment="1">
      <alignment vertical="top"/>
    </xf>
    <xf numFmtId="2" fontId="57" fillId="0" borderId="0" xfId="0" applyNumberFormat="1" applyFont="1" applyAlignment="1">
      <alignment vertical="top"/>
    </xf>
    <xf numFmtId="2" fontId="57" fillId="0" borderId="0" xfId="0" applyNumberFormat="1" applyFont="1" applyAlignment="1">
      <alignment vertical="top" readingOrder="1"/>
    </xf>
    <xf numFmtId="3" fontId="57" fillId="0" borderId="0" xfId="0" applyNumberFormat="1" applyFont="1" applyAlignment="1">
      <alignment vertical="top" readingOrder="1"/>
    </xf>
    <xf numFmtId="37" fontId="57" fillId="0" borderId="0" xfId="1" applyNumberFormat="1" applyFont="1" applyAlignment="1">
      <alignment vertical="top"/>
    </xf>
    <xf numFmtId="169" fontId="57" fillId="0" borderId="0" xfId="0" applyNumberFormat="1" applyFont="1" applyAlignment="1">
      <alignment horizontal="right"/>
    </xf>
    <xf numFmtId="169" fontId="57" fillId="0" borderId="0" xfId="0" applyNumberFormat="1" applyFont="1"/>
    <xf numFmtId="169" fontId="57" fillId="0" borderId="2" xfId="0" applyNumberFormat="1" applyFont="1" applyBorder="1" applyAlignment="1">
      <alignment horizontal="right"/>
    </xf>
    <xf numFmtId="0" fontId="57" fillId="0" borderId="12" xfId="0" applyFont="1" applyBorder="1" applyAlignment="1">
      <alignment horizontal="center" vertical="center" wrapText="1"/>
    </xf>
    <xf numFmtId="0" fontId="85" fillId="0" borderId="0" xfId="0" applyFont="1" applyAlignment="1">
      <alignment horizontal="center" wrapText="1"/>
    </xf>
    <xf numFmtId="0" fontId="57" fillId="0" borderId="0" xfId="0" applyFont="1" applyAlignment="1">
      <alignment horizontal="left"/>
    </xf>
    <xf numFmtId="0" fontId="57" fillId="0" borderId="0" xfId="0" applyFont="1" applyAlignment="1">
      <alignment wrapText="1"/>
    </xf>
    <xf numFmtId="3" fontId="57" fillId="0" borderId="6" xfId="1" applyNumberFormat="1" applyFont="1" applyBorder="1"/>
    <xf numFmtId="0" fontId="57" fillId="0" borderId="2" xfId="0" applyFont="1" applyBorder="1" applyAlignment="1">
      <alignment wrapText="1"/>
    </xf>
    <xf numFmtId="0" fontId="57" fillId="0" borderId="6" xfId="0" applyFont="1" applyBorder="1"/>
    <xf numFmtId="3" fontId="57" fillId="0" borderId="18" xfId="0" applyNumberFormat="1" applyFont="1" applyBorder="1" applyAlignment="1">
      <alignment horizontal="right"/>
    </xf>
    <xf numFmtId="3" fontId="57" fillId="0" borderId="15" xfId="0" applyNumberFormat="1" applyFont="1" applyBorder="1" applyAlignment="1">
      <alignment horizontal="right"/>
    </xf>
    <xf numFmtId="0" fontId="57" fillId="0" borderId="2" xfId="0" applyFont="1" applyBorder="1" applyAlignment="1">
      <alignment vertical="top"/>
    </xf>
    <xf numFmtId="0" fontId="57" fillId="0" borderId="2" xfId="0" applyFont="1" applyBorder="1" applyAlignment="1">
      <alignment horizontal="left" vertical="top"/>
    </xf>
    <xf numFmtId="3" fontId="91" fillId="0" borderId="0" xfId="0" applyNumberFormat="1" applyFont="1" applyAlignment="1">
      <alignment horizontal="right" vertical="center"/>
    </xf>
    <xf numFmtId="3" fontId="57" fillId="0" borderId="6" xfId="0" applyNumberFormat="1" applyFont="1" applyBorder="1" applyAlignment="1">
      <alignment horizontal="right"/>
    </xf>
    <xf numFmtId="0" fontId="91" fillId="0" borderId="0" xfId="0" applyFont="1"/>
    <xf numFmtId="3" fontId="57" fillId="0" borderId="0" xfId="1" applyNumberFormat="1" applyFont="1" applyBorder="1" applyAlignment="1"/>
    <xf numFmtId="3" fontId="57" fillId="0" borderId="6" xfId="1" applyNumberFormat="1" applyFont="1" applyBorder="1" applyAlignment="1"/>
    <xf numFmtId="169" fontId="57" fillId="0" borderId="4" xfId="0" applyNumberFormat="1" applyFont="1" applyBorder="1" applyAlignment="1">
      <alignment horizontal="right"/>
    </xf>
    <xf numFmtId="169" fontId="57" fillId="0" borderId="4" xfId="0" applyNumberFormat="1" applyFont="1" applyBorder="1"/>
    <xf numFmtId="0" fontId="102" fillId="0" borderId="12" xfId="11" applyFont="1" applyBorder="1" applyAlignment="1">
      <alignment horizontal="center"/>
    </xf>
    <xf numFmtId="169" fontId="57" fillId="0" borderId="2" xfId="0" applyNumberFormat="1" applyFont="1" applyBorder="1" applyAlignment="1">
      <alignment vertical="top"/>
    </xf>
    <xf numFmtId="0" fontId="43" fillId="0" borderId="0" xfId="78" applyAlignment="1">
      <alignment vertical="top"/>
    </xf>
    <xf numFmtId="0" fontId="43" fillId="0" borderId="0" xfId="78" applyAlignment="1">
      <alignment vertical="center"/>
    </xf>
    <xf numFmtId="165" fontId="96" fillId="0" borderId="0" xfId="1" applyNumberFormat="1" applyFont="1" applyFill="1" applyAlignment="1"/>
    <xf numFmtId="165" fontId="57" fillId="0" borderId="0" xfId="1" applyNumberFormat="1" applyFont="1" applyAlignment="1"/>
    <xf numFmtId="169" fontId="91" fillId="0" borderId="0" xfId="0" applyNumberFormat="1" applyFont="1" applyAlignment="1">
      <alignment horizontal="right" vertical="center"/>
    </xf>
    <xf numFmtId="0" fontId="43" fillId="0" borderId="1" xfId="0" applyFont="1" applyBorder="1" applyAlignment="1">
      <alignment horizontal="center" vertical="center" wrapText="1"/>
    </xf>
    <xf numFmtId="3" fontId="57" fillId="0" borderId="31" xfId="0" applyNumberFormat="1" applyFont="1" applyBorder="1" applyAlignment="1">
      <alignment readingOrder="1"/>
    </xf>
    <xf numFmtId="169" fontId="43" fillId="0" borderId="0" xfId="78" applyNumberFormat="1"/>
    <xf numFmtId="169" fontId="57" fillId="0" borderId="0" xfId="0" applyNumberFormat="1" applyFont="1" applyAlignment="1">
      <alignment vertical="top"/>
    </xf>
    <xf numFmtId="0" fontId="57" fillId="0" borderId="0" xfId="0" applyFont="1" applyAlignment="1">
      <alignment horizontal="center" wrapText="1"/>
    </xf>
    <xf numFmtId="0" fontId="57" fillId="0" borderId="0" xfId="0" quotePrefix="1" applyFont="1"/>
    <xf numFmtId="0" fontId="43" fillId="0" borderId="12" xfId="0" applyFont="1" applyBorder="1" applyAlignment="1">
      <alignment horizontal="center" vertical="center" wrapText="1"/>
    </xf>
    <xf numFmtId="0" fontId="43" fillId="0" borderId="1" xfId="0" applyFont="1" applyBorder="1" applyAlignment="1">
      <alignment horizontal="center" vertical="center"/>
    </xf>
    <xf numFmtId="17" fontId="57" fillId="0" borderId="4" xfId="0" quotePrefix="1" applyNumberFormat="1" applyFont="1" applyBorder="1" applyAlignment="1">
      <alignment horizontal="center" vertical="center" wrapText="1"/>
    </xf>
    <xf numFmtId="17" fontId="57" fillId="0" borderId="0" xfId="0" quotePrefix="1" applyNumberFormat="1" applyFont="1" applyAlignment="1">
      <alignment horizontal="center" vertical="center" wrapText="1"/>
    </xf>
    <xf numFmtId="0" fontId="57" fillId="0" borderId="6" xfId="0" applyFont="1" applyBorder="1" applyAlignment="1">
      <alignment horizontal="center" vertical="center" wrapText="1"/>
    </xf>
    <xf numFmtId="17" fontId="57" fillId="0" borderId="7" xfId="0" quotePrefix="1" applyNumberFormat="1" applyFont="1" applyBorder="1" applyAlignment="1">
      <alignment horizontal="center" vertical="center" wrapText="1"/>
    </xf>
    <xf numFmtId="17" fontId="57" fillId="0" borderId="9" xfId="0" quotePrefix="1" applyNumberFormat="1" applyFont="1" applyBorder="1" applyAlignment="1">
      <alignment horizontal="center" vertical="center" wrapText="1"/>
    </xf>
    <xf numFmtId="17" fontId="57" fillId="0" borderId="5" xfId="0" quotePrefix="1" applyNumberFormat="1" applyFont="1" applyBorder="1" applyAlignment="1">
      <alignment horizontal="center" vertical="center" wrapText="1"/>
    </xf>
    <xf numFmtId="0" fontId="57" fillId="0" borderId="10" xfId="0" applyFont="1" applyBorder="1" applyAlignment="1">
      <alignment horizontal="center" vertical="center" wrapText="1"/>
    </xf>
    <xf numFmtId="0" fontId="57" fillId="0" borderId="10" xfId="0" applyFont="1" applyBorder="1" applyAlignment="1">
      <alignment vertical="center"/>
    </xf>
    <xf numFmtId="0" fontId="57" fillId="0" borderId="31" xfId="0" applyFont="1" applyBorder="1"/>
    <xf numFmtId="0" fontId="85" fillId="0" borderId="0" xfId="0" applyFont="1"/>
    <xf numFmtId="0" fontId="57" fillId="0" borderId="6" xfId="0" applyFont="1" applyBorder="1" applyAlignment="1">
      <alignment horizontal="right"/>
    </xf>
    <xf numFmtId="0" fontId="88" fillId="0" borderId="4" xfId="0" applyFont="1" applyBorder="1" applyAlignment="1">
      <alignment horizontal="right"/>
    </xf>
    <xf numFmtId="0" fontId="88" fillId="0" borderId="0" xfId="0" applyFont="1" applyAlignment="1">
      <alignment horizontal="right"/>
    </xf>
    <xf numFmtId="169" fontId="57" fillId="0" borderId="31" xfId="0" applyNumberFormat="1" applyFont="1" applyBorder="1" applyAlignment="1">
      <alignment horizontal="right"/>
    </xf>
    <xf numFmtId="0" fontId="57" fillId="0" borderId="0" xfId="78" applyFont="1"/>
    <xf numFmtId="3" fontId="57" fillId="0" borderId="0" xfId="78" applyNumberFormat="1" applyFont="1"/>
    <xf numFmtId="0" fontId="57" fillId="0" borderId="0" xfId="0" applyFont="1" applyAlignment="1">
      <alignment horizontal="left" wrapText="1"/>
    </xf>
    <xf numFmtId="0" fontId="47" fillId="0" borderId="15" xfId="0" applyFont="1" applyBorder="1" applyAlignment="1">
      <alignment horizontal="left" vertical="center"/>
    </xf>
    <xf numFmtId="0" fontId="48" fillId="0" borderId="15" xfId="0" applyFont="1" applyBorder="1" applyAlignment="1">
      <alignment vertical="center"/>
    </xf>
    <xf numFmtId="0" fontId="47" fillId="0" borderId="0" xfId="0" applyFont="1" applyAlignment="1">
      <alignment horizontal="left" vertical="center"/>
    </xf>
    <xf numFmtId="0" fontId="0" fillId="0" borderId="15" xfId="0" applyBorder="1" applyAlignment="1">
      <alignment vertical="center"/>
    </xf>
    <xf numFmtId="0" fontId="81" fillId="0" borderId="0" xfId="0" applyFont="1" applyAlignment="1">
      <alignment vertical="center"/>
    </xf>
    <xf numFmtId="0" fontId="57" fillId="0" borderId="0" xfId="0" applyFont="1" applyAlignment="1">
      <alignment vertical="center"/>
    </xf>
    <xf numFmtId="0" fontId="88" fillId="0" borderId="6" xfId="0" applyFont="1" applyBorder="1"/>
    <xf numFmtId="3" fontId="57" fillId="0" borderId="35" xfId="0" applyNumberFormat="1" applyFont="1" applyBorder="1" applyAlignment="1">
      <alignment horizontal="right"/>
    </xf>
    <xf numFmtId="3" fontId="57" fillId="0" borderId="36" xfId="0" applyNumberFormat="1" applyFont="1" applyBorder="1" applyAlignment="1">
      <alignment horizontal="right"/>
    </xf>
    <xf numFmtId="0" fontId="104" fillId="0" borderId="10" xfId="73" applyFont="1" applyBorder="1" applyAlignment="1">
      <alignment vertical="center"/>
    </xf>
    <xf numFmtId="0" fontId="104" fillId="0" borderId="0" xfId="73" applyFont="1"/>
    <xf numFmtId="0" fontId="0" fillId="0" borderId="12" xfId="0" applyBorder="1" applyAlignment="1">
      <alignment vertical="center"/>
    </xf>
    <xf numFmtId="169" fontId="57" fillId="0" borderId="4" xfId="0" applyNumberFormat="1" applyFont="1" applyBorder="1" applyAlignment="1">
      <alignment readingOrder="1"/>
    </xf>
    <xf numFmtId="169" fontId="57" fillId="0" borderId="0" xfId="0" applyNumberFormat="1" applyFont="1" applyAlignment="1">
      <alignment readingOrder="1"/>
    </xf>
    <xf numFmtId="169" fontId="57" fillId="0" borderId="0" xfId="1" applyNumberFormat="1" applyFont="1" applyAlignment="1"/>
    <xf numFmtId="3" fontId="57" fillId="0" borderId="2" xfId="0" applyNumberFormat="1" applyFont="1" applyBorder="1" applyAlignment="1">
      <alignment horizontal="right" readingOrder="1"/>
    </xf>
    <xf numFmtId="3" fontId="57" fillId="0" borderId="0" xfId="0" applyNumberFormat="1" applyFont="1" applyAlignment="1">
      <alignment horizontal="right" readingOrder="1"/>
    </xf>
    <xf numFmtId="9" fontId="57" fillId="0" borderId="2" xfId="0" applyNumberFormat="1" applyFont="1" applyBorder="1" applyAlignment="1">
      <alignment horizontal="right" readingOrder="1"/>
    </xf>
    <xf numFmtId="169" fontId="57" fillId="0" borderId="0" xfId="1" applyNumberFormat="1" applyFont="1" applyFill="1" applyAlignment="1"/>
    <xf numFmtId="169" fontId="57" fillId="0" borderId="0" xfId="1" applyNumberFormat="1" applyFont="1" applyFill="1" applyBorder="1" applyAlignment="1">
      <alignment readingOrder="1"/>
    </xf>
    <xf numFmtId="165" fontId="57" fillId="0" borderId="0" xfId="0" applyNumberFormat="1" applyFont="1"/>
    <xf numFmtId="0" fontId="57" fillId="0" borderId="3" xfId="0" applyFont="1" applyBorder="1"/>
    <xf numFmtId="169" fontId="57" fillId="0" borderId="18" xfId="0" applyNumberFormat="1" applyFont="1" applyBorder="1" applyAlignment="1">
      <alignment readingOrder="1"/>
    </xf>
    <xf numFmtId="9" fontId="57" fillId="0" borderId="1" xfId="0" applyNumberFormat="1" applyFont="1" applyBorder="1" applyAlignment="1">
      <alignment readingOrder="1"/>
    </xf>
    <xf numFmtId="0" fontId="88" fillId="0" borderId="12" xfId="11" applyFont="1" applyBorder="1" applyAlignment="1">
      <alignment horizontal="center" vertical="center" wrapText="1"/>
    </xf>
    <xf numFmtId="0" fontId="97" fillId="0" borderId="12" xfId="11" applyFont="1" applyBorder="1" applyAlignment="1">
      <alignment horizontal="center" vertical="center" wrapText="1"/>
    </xf>
    <xf numFmtId="0" fontId="57" fillId="0" borderId="2" xfId="78" applyFont="1" applyBorder="1"/>
    <xf numFmtId="0" fontId="107" fillId="0" borderId="12" xfId="73" applyFont="1" applyBorder="1" applyAlignment="1">
      <alignment horizontal="center" vertical="center" wrapText="1"/>
    </xf>
    <xf numFmtId="169" fontId="57" fillId="0" borderId="30" xfId="0" applyNumberFormat="1" applyFont="1" applyBorder="1" applyAlignment="1">
      <alignment horizontal="right"/>
    </xf>
    <xf numFmtId="169" fontId="57" fillId="0" borderId="36" xfId="0" applyNumberFormat="1" applyFont="1" applyBorder="1" applyAlignment="1">
      <alignment horizontal="right"/>
    </xf>
    <xf numFmtId="0" fontId="87" fillId="0" borderId="0" xfId="0" applyFont="1" applyAlignment="1">
      <alignment horizontal="center" vertical="top" wrapText="1"/>
    </xf>
    <xf numFmtId="17" fontId="57" fillId="0" borderId="6" xfId="0" quotePrefix="1" applyNumberFormat="1" applyFont="1" applyBorder="1" applyAlignment="1">
      <alignment horizontal="center" vertical="center" wrapText="1"/>
    </xf>
    <xf numFmtId="0" fontId="57" fillId="0" borderId="12" xfId="0" applyFont="1" applyBorder="1"/>
    <xf numFmtId="0" fontId="57" fillId="0" borderId="12" xfId="0" applyFont="1" applyBorder="1" applyAlignment="1">
      <alignment vertical="center"/>
    </xf>
    <xf numFmtId="0" fontId="43" fillId="0" borderId="12" xfId="0" applyFont="1" applyBorder="1" applyAlignment="1">
      <alignment horizontal="center" vertical="center"/>
    </xf>
    <xf numFmtId="0" fontId="57" fillId="0" borderId="0" xfId="0" applyFont="1" applyAlignment="1">
      <alignment horizontal="center" vertical="top"/>
    </xf>
    <xf numFmtId="0" fontId="47" fillId="0" borderId="0" xfId="0" applyFont="1" applyAlignment="1">
      <alignment vertical="center"/>
    </xf>
    <xf numFmtId="0" fontId="85" fillId="0" borderId="28" xfId="0" applyFont="1" applyBorder="1" applyAlignment="1">
      <alignment horizontal="left" vertical="center" wrapText="1"/>
    </xf>
    <xf numFmtId="0" fontId="47" fillId="0" borderId="0" xfId="0" applyFont="1" applyAlignment="1">
      <alignment horizontal="left" vertical="center" wrapText="1"/>
    </xf>
    <xf numFmtId="0" fontId="85" fillId="0" borderId="32" xfId="0" applyFont="1" applyBorder="1" applyAlignment="1">
      <alignment horizontal="center" vertical="center" wrapText="1"/>
    </xf>
    <xf numFmtId="0" fontId="57" fillId="0" borderId="33" xfId="0" applyFont="1" applyBorder="1" applyAlignment="1">
      <alignment horizontal="left" vertical="top" wrapText="1"/>
    </xf>
    <xf numFmtId="169" fontId="57" fillId="0" borderId="33" xfId="0" applyNumberFormat="1" applyFont="1" applyBorder="1" applyAlignment="1">
      <alignment horizontal="right" vertical="top" wrapText="1"/>
    </xf>
    <xf numFmtId="3" fontId="57" fillId="0" borderId="33" xfId="0" applyNumberFormat="1" applyFont="1" applyBorder="1" applyAlignment="1">
      <alignment vertical="top"/>
    </xf>
    <xf numFmtId="0" fontId="57" fillId="0" borderId="33" xfId="0" applyFont="1" applyBorder="1" applyAlignment="1">
      <alignment vertical="top"/>
    </xf>
    <xf numFmtId="0" fontId="85" fillId="0" borderId="34" xfId="0" applyFont="1" applyBorder="1" applyAlignment="1">
      <alignment horizontal="left" vertical="top" wrapText="1"/>
    </xf>
    <xf numFmtId="169" fontId="85" fillId="0" borderId="34" xfId="0" applyNumberFormat="1" applyFont="1" applyBorder="1" applyAlignment="1">
      <alignment horizontal="right" vertical="top" wrapText="1"/>
    </xf>
    <xf numFmtId="0" fontId="97" fillId="0" borderId="12" xfId="78" applyFont="1" applyBorder="1" applyAlignment="1">
      <alignment horizontal="center" vertical="center"/>
    </xf>
    <xf numFmtId="0" fontId="93" fillId="0" borderId="12" xfId="78" applyFont="1" applyBorder="1" applyAlignment="1">
      <alignment horizontal="center" vertical="center"/>
    </xf>
    <xf numFmtId="0" fontId="88" fillId="0" borderId="12" xfId="78" applyFont="1" applyBorder="1" applyAlignment="1">
      <alignment horizontal="center" vertical="center"/>
    </xf>
    <xf numFmtId="0" fontId="47" fillId="0" borderId="12" xfId="0" applyFont="1" applyBorder="1" applyAlignment="1">
      <alignment horizontal="left" vertical="top"/>
    </xf>
    <xf numFmtId="0" fontId="57" fillId="0" borderId="11" xfId="0" applyFont="1" applyBorder="1" applyAlignment="1">
      <alignment horizontal="center" vertical="top" wrapText="1"/>
    </xf>
    <xf numFmtId="0" fontId="46" fillId="0" borderId="11" xfId="0" applyFont="1" applyBorder="1" applyAlignment="1">
      <alignment horizontal="center" vertical="top"/>
    </xf>
    <xf numFmtId="0" fontId="46" fillId="0" borderId="2" xfId="0" applyFont="1" applyBorder="1" applyAlignment="1">
      <alignment horizontal="center" vertical="top"/>
    </xf>
    <xf numFmtId="169" fontId="46" fillId="0" borderId="9" xfId="0" applyNumberFormat="1" applyFont="1" applyBorder="1" applyAlignment="1">
      <alignment horizontal="center" vertical="top"/>
    </xf>
    <xf numFmtId="169" fontId="46" fillId="0" borderId="10" xfId="0" applyNumberFormat="1" applyFont="1" applyBorder="1" applyAlignment="1">
      <alignment horizontal="center" vertical="top"/>
    </xf>
    <xf numFmtId="169" fontId="46" fillId="0" borderId="5" xfId="0" applyNumberFormat="1" applyFont="1" applyBorder="1" applyAlignment="1">
      <alignment horizontal="center" vertical="top"/>
    </xf>
    <xf numFmtId="169" fontId="85" fillId="0" borderId="2" xfId="1" applyNumberFormat="1" applyFont="1" applyBorder="1" applyAlignment="1">
      <alignment horizontal="right" vertical="top"/>
    </xf>
    <xf numFmtId="169" fontId="85" fillId="0" borderId="4" xfId="1" applyNumberFormat="1" applyFont="1" applyBorder="1" applyAlignment="1">
      <alignment horizontal="right" vertical="top"/>
    </xf>
    <xf numFmtId="169" fontId="85" fillId="0" borderId="2" xfId="0" applyNumberFormat="1" applyFont="1" applyBorder="1" applyAlignment="1">
      <alignment horizontal="right" vertical="top"/>
    </xf>
    <xf numFmtId="169" fontId="85" fillId="0" borderId="4" xfId="0" applyNumberFormat="1" applyFont="1" applyBorder="1" applyAlignment="1">
      <alignment horizontal="right" vertical="top"/>
    </xf>
    <xf numFmtId="169" fontId="85" fillId="0" borderId="0" xfId="0" applyNumberFormat="1" applyFont="1" applyAlignment="1">
      <alignment horizontal="right" vertical="top"/>
    </xf>
    <xf numFmtId="169" fontId="57" fillId="0" borderId="4" xfId="10" applyNumberFormat="1" applyFont="1" applyBorder="1" applyAlignment="1" applyProtection="1">
      <alignment vertical="top"/>
    </xf>
    <xf numFmtId="169" fontId="57" fillId="0" borderId="4" xfId="1" applyNumberFormat="1" applyFont="1" applyBorder="1" applyAlignment="1">
      <alignment vertical="top"/>
    </xf>
    <xf numFmtId="169" fontId="57" fillId="0" borderId="0" xfId="0" applyNumberFormat="1" applyFont="1" applyAlignment="1">
      <alignment horizontal="right" vertical="top"/>
    </xf>
    <xf numFmtId="169" fontId="57" fillId="0" borderId="0" xfId="1" applyNumberFormat="1" applyFont="1" applyBorder="1" applyAlignment="1">
      <alignment horizontal="right" vertical="top"/>
    </xf>
    <xf numFmtId="169" fontId="57" fillId="0" borderId="0" xfId="10" applyNumberFormat="1" applyFont="1" applyBorder="1" applyAlignment="1" applyProtection="1">
      <alignment vertical="top"/>
    </xf>
    <xf numFmtId="169" fontId="57" fillId="0" borderId="2" xfId="10" applyNumberFormat="1" applyFont="1" applyBorder="1" applyAlignment="1" applyProtection="1">
      <alignment vertical="top"/>
    </xf>
    <xf numFmtId="0" fontId="57" fillId="0" borderId="4" xfId="0" applyFont="1" applyBorder="1" applyAlignment="1">
      <alignment vertical="top"/>
    </xf>
    <xf numFmtId="169" fontId="85" fillId="0" borderId="2" xfId="10" applyNumberFormat="1" applyFont="1" applyBorder="1" applyAlignment="1" applyProtection="1">
      <alignment vertical="top"/>
    </xf>
    <xf numFmtId="169" fontId="85" fillId="0" borderId="4" xfId="1" applyNumberFormat="1" applyFont="1" applyBorder="1" applyAlignment="1">
      <alignment vertical="top"/>
    </xf>
    <xf numFmtId="169" fontId="85" fillId="0" borderId="0" xfId="0" applyNumberFormat="1" applyFont="1" applyAlignment="1">
      <alignment vertical="top"/>
    </xf>
    <xf numFmtId="169" fontId="85" fillId="0" borderId="2" xfId="0" applyNumberFormat="1" applyFont="1" applyBorder="1" applyAlignment="1">
      <alignment vertical="top"/>
    </xf>
    <xf numFmtId="169" fontId="85" fillId="0" borderId="0" xfId="1" applyNumberFormat="1" applyFont="1" applyBorder="1" applyAlignment="1">
      <alignment horizontal="right" vertical="top"/>
    </xf>
    <xf numFmtId="169" fontId="85" fillId="0" borderId="0" xfId="10" applyNumberFormat="1" applyFont="1" applyBorder="1" applyAlignment="1" applyProtection="1">
      <alignment vertical="top"/>
    </xf>
    <xf numFmtId="0" fontId="57" fillId="0" borderId="4" xfId="0" applyFont="1" applyBorder="1" applyAlignment="1">
      <alignment horizontal="left" vertical="top"/>
    </xf>
    <xf numFmtId="169" fontId="57" fillId="0" borderId="2" xfId="0" applyNumberFormat="1" applyFont="1" applyBorder="1" applyAlignment="1">
      <alignment horizontal="right" vertical="top"/>
    </xf>
    <xf numFmtId="169" fontId="57" fillId="0" borderId="4" xfId="0" applyNumberFormat="1" applyFont="1" applyBorder="1" applyAlignment="1">
      <alignment horizontal="right" vertical="top"/>
    </xf>
    <xf numFmtId="0" fontId="57" fillId="0" borderId="18" xfId="0" applyFont="1" applyBorder="1" applyAlignment="1">
      <alignment vertical="top"/>
    </xf>
    <xf numFmtId="169" fontId="85" fillId="0" borderId="30" xfId="0" applyNumberFormat="1" applyFont="1" applyBorder="1" applyAlignment="1">
      <alignment vertical="top"/>
    </xf>
    <xf numFmtId="169" fontId="85" fillId="0" borderId="31" xfId="0" applyNumberFormat="1" applyFont="1" applyBorder="1" applyAlignment="1">
      <alignment horizontal="right" vertical="top"/>
    </xf>
    <xf numFmtId="169" fontId="85" fillId="0" borderId="30" xfId="0" applyNumberFormat="1" applyFont="1" applyBorder="1" applyAlignment="1">
      <alignment horizontal="right" vertical="top"/>
    </xf>
    <xf numFmtId="169" fontId="85" fillId="0" borderId="36" xfId="0" applyNumberFormat="1" applyFont="1" applyBorder="1" applyAlignment="1">
      <alignment horizontal="right" vertical="top"/>
    </xf>
    <xf numFmtId="3" fontId="57" fillId="0" borderId="2" xfId="1" applyNumberFormat="1" applyFont="1" applyBorder="1"/>
    <xf numFmtId="0" fontId="43" fillId="0" borderId="12" xfId="0" applyFont="1" applyBorder="1" applyAlignment="1">
      <alignment horizontal="right" vertical="top"/>
    </xf>
    <xf numFmtId="0" fontId="44" fillId="0" borderId="0" xfId="0" applyFont="1" applyAlignment="1">
      <alignment vertical="center"/>
    </xf>
    <xf numFmtId="0" fontId="88" fillId="0" borderId="4" xfId="0" applyFont="1" applyBorder="1" applyAlignment="1">
      <alignment horizontal="center" vertical="center"/>
    </xf>
    <xf numFmtId="0" fontId="88" fillId="0" borderId="0" xfId="0" applyFont="1" applyAlignment="1">
      <alignment horizontal="center" vertical="center"/>
    </xf>
    <xf numFmtId="0" fontId="57" fillId="0" borderId="18" xfId="0" applyFont="1" applyBorder="1" applyAlignment="1">
      <alignment vertical="center"/>
    </xf>
    <xf numFmtId="0" fontId="57" fillId="0" borderId="16" xfId="0" applyFont="1" applyBorder="1" applyAlignment="1">
      <alignment vertical="center"/>
    </xf>
    <xf numFmtId="17" fontId="57" fillId="0" borderId="18" xfId="0" quotePrefix="1" applyNumberFormat="1" applyFont="1" applyBorder="1" applyAlignment="1">
      <alignment horizontal="center" vertical="center"/>
    </xf>
    <xf numFmtId="17" fontId="57" fillId="0" borderId="15" xfId="0" quotePrefix="1" applyNumberFormat="1" applyFont="1" applyBorder="1" applyAlignment="1">
      <alignment horizontal="center" vertical="center" wrapText="1"/>
    </xf>
    <xf numFmtId="17" fontId="57" fillId="0" borderId="16" xfId="0" quotePrefix="1" applyNumberFormat="1" applyFont="1" applyBorder="1" applyAlignment="1">
      <alignment horizontal="center" vertical="center" wrapText="1"/>
    </xf>
    <xf numFmtId="15" fontId="46" fillId="0" borderId="18" xfId="0" applyNumberFormat="1" applyFont="1" applyBorder="1" applyAlignment="1">
      <alignment horizontal="center" vertical="center"/>
    </xf>
    <xf numFmtId="15" fontId="59" fillId="0" borderId="16" xfId="0" applyNumberFormat="1" applyFont="1" applyBorder="1" applyAlignment="1">
      <alignment horizontal="center" vertical="center"/>
    </xf>
    <xf numFmtId="15" fontId="59" fillId="0" borderId="1" xfId="0" applyNumberFormat="1" applyFont="1"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xf>
    <xf numFmtId="0" fontId="57" fillId="0" borderId="18" xfId="0" applyFont="1" applyBorder="1" applyAlignment="1">
      <alignment horizontal="center" vertical="center"/>
    </xf>
    <xf numFmtId="0" fontId="57" fillId="0" borderId="16" xfId="0" applyFont="1" applyBorder="1" applyAlignment="1">
      <alignment horizontal="center" vertical="center"/>
    </xf>
    <xf numFmtId="0" fontId="57" fillId="0" borderId="4" xfId="0" applyFont="1" applyBorder="1" applyAlignment="1">
      <alignment vertical="center"/>
    </xf>
    <xf numFmtId="0" fontId="57" fillId="0" borderId="6" xfId="0" applyFont="1" applyBorder="1" applyAlignment="1">
      <alignment vertical="center"/>
    </xf>
    <xf numFmtId="0" fontId="90" fillId="0" borderId="0" xfId="0" applyFont="1" applyAlignment="1">
      <alignment horizontal="center" vertical="center"/>
    </xf>
    <xf numFmtId="165" fontId="57" fillId="0" borderId="4" xfId="0" applyNumberFormat="1" applyFont="1" applyBorder="1" applyAlignment="1">
      <alignment vertical="center"/>
    </xf>
    <xf numFmtId="165" fontId="83" fillId="0" borderId="6" xfId="0" applyNumberFormat="1" applyFont="1" applyBorder="1" applyAlignment="1">
      <alignment vertical="center"/>
    </xf>
    <xf numFmtId="165" fontId="83" fillId="0" borderId="2" xfId="0" applyNumberFormat="1" applyFont="1" applyBorder="1" applyAlignment="1">
      <alignment vertical="center"/>
    </xf>
    <xf numFmtId="3" fontId="57" fillId="0" borderId="4" xfId="1" quotePrefix="1" applyNumberFormat="1" applyFont="1" applyFill="1" applyBorder="1" applyAlignment="1">
      <alignment vertical="center" readingOrder="2"/>
    </xf>
    <xf numFmtId="3" fontId="57" fillId="0" borderId="0" xfId="1" quotePrefix="1" applyNumberFormat="1" applyFont="1" applyFill="1" applyBorder="1" applyAlignment="1">
      <alignment vertical="center" readingOrder="2"/>
    </xf>
    <xf numFmtId="3" fontId="57" fillId="0" borderId="4" xfId="1" applyNumberFormat="1" applyFont="1" applyBorder="1" applyAlignment="1">
      <alignment horizontal="right" vertical="center" readingOrder="2"/>
    </xf>
    <xf numFmtId="3" fontId="83" fillId="0" borderId="0" xfId="1" applyNumberFormat="1" applyFont="1" applyFill="1" applyBorder="1" applyAlignment="1">
      <alignment horizontal="right" vertical="center" readingOrder="2"/>
    </xf>
    <xf numFmtId="9" fontId="91" fillId="0" borderId="2" xfId="14" applyFont="1" applyFill="1" applyBorder="1" applyAlignment="1">
      <alignment horizontal="right" vertical="center" readingOrder="2"/>
    </xf>
    <xf numFmtId="3" fontId="57" fillId="0" borderId="4" xfId="1" applyNumberFormat="1" applyFont="1" applyFill="1" applyBorder="1" applyAlignment="1">
      <alignment horizontal="right" vertical="center" readingOrder="2"/>
    </xf>
    <xf numFmtId="169" fontId="57" fillId="0" borderId="0" xfId="0" applyNumberFormat="1" applyFont="1" applyAlignment="1">
      <alignment vertical="center"/>
    </xf>
    <xf numFmtId="3" fontId="57" fillId="0" borderId="0" xfId="0" applyNumberFormat="1" applyFont="1" applyAlignment="1">
      <alignment vertical="center"/>
    </xf>
    <xf numFmtId="3" fontId="83" fillId="0" borderId="6" xfId="1" applyNumberFormat="1" applyFont="1" applyFill="1" applyBorder="1" applyAlignment="1">
      <alignment horizontal="right" vertical="center" readingOrder="2"/>
    </xf>
    <xf numFmtId="169" fontId="57" fillId="0" borderId="0" xfId="1" quotePrefix="1" applyNumberFormat="1" applyFont="1" applyFill="1" applyBorder="1" applyAlignment="1">
      <alignment vertical="center"/>
    </xf>
    <xf numFmtId="3" fontId="57" fillId="0" borderId="0" xfId="1" quotePrefix="1" applyNumberFormat="1" applyFont="1" applyFill="1" applyBorder="1" applyAlignment="1">
      <alignment horizontal="right" vertical="center" readingOrder="2"/>
    </xf>
    <xf numFmtId="0" fontId="57" fillId="0" borderId="6" xfId="0" applyFont="1" applyBorder="1" applyAlignment="1">
      <alignment horizontal="left" vertical="center" wrapText="1"/>
    </xf>
    <xf numFmtId="3" fontId="57" fillId="0" borderId="15" xfId="0" applyNumberFormat="1" applyFont="1" applyBorder="1" applyAlignment="1">
      <alignment vertical="center" readingOrder="2"/>
    </xf>
    <xf numFmtId="3" fontId="57" fillId="0" borderId="18" xfId="1" applyNumberFormat="1" applyFont="1" applyFill="1" applyBorder="1" applyAlignment="1">
      <alignment horizontal="right" vertical="center" readingOrder="2"/>
    </xf>
    <xf numFmtId="3" fontId="83" fillId="0" borderId="16" xfId="1" applyNumberFormat="1" applyFont="1" applyFill="1" applyBorder="1" applyAlignment="1">
      <alignment horizontal="right" vertical="center" readingOrder="2"/>
    </xf>
    <xf numFmtId="9" fontId="91" fillId="0" borderId="1" xfId="14" applyFont="1" applyFill="1" applyBorder="1" applyAlignment="1">
      <alignment horizontal="right" vertical="center" readingOrder="2"/>
    </xf>
    <xf numFmtId="3" fontId="83" fillId="0" borderId="6" xfId="1" applyNumberFormat="1" applyFont="1" applyBorder="1" applyAlignment="1">
      <alignment horizontal="right" vertical="center" readingOrder="2"/>
    </xf>
    <xf numFmtId="9" fontId="91" fillId="0" borderId="2" xfId="14" applyFont="1" applyBorder="1" applyAlignment="1">
      <alignment horizontal="right" vertical="center" readingOrder="2"/>
    </xf>
    <xf numFmtId="0" fontId="57" fillId="0" borderId="4" xfId="0" applyFont="1" applyBorder="1" applyAlignment="1">
      <alignment horizontal="left" vertical="center"/>
    </xf>
    <xf numFmtId="0" fontId="57" fillId="0" borderId="0" xfId="0" applyFont="1" applyAlignment="1">
      <alignment horizontal="left" vertical="center" wrapText="1"/>
    </xf>
    <xf numFmtId="0" fontId="57" fillId="0" borderId="15" xfId="0" applyFont="1" applyBorder="1" applyAlignment="1">
      <alignment vertical="center"/>
    </xf>
    <xf numFmtId="3" fontId="57" fillId="0" borderId="18" xfId="1" quotePrefix="1" applyNumberFormat="1" applyFont="1" applyFill="1" applyBorder="1" applyAlignment="1">
      <alignment vertical="center" readingOrder="2"/>
    </xf>
    <xf numFmtId="3" fontId="83" fillId="0" borderId="16" xfId="1" applyNumberFormat="1" applyFont="1" applyBorder="1" applyAlignment="1">
      <alignment horizontal="right" vertical="center" readingOrder="2"/>
    </xf>
    <xf numFmtId="9" fontId="91" fillId="0" borderId="1" xfId="14" applyFont="1" applyBorder="1" applyAlignment="1">
      <alignment horizontal="right" vertical="center" readingOrder="2"/>
    </xf>
    <xf numFmtId="165" fontId="57" fillId="0" borderId="0" xfId="1" applyNumberFormat="1" applyFont="1" applyAlignment="1">
      <alignment vertical="center"/>
    </xf>
    <xf numFmtId="3" fontId="83" fillId="0" borderId="0" xfId="0" applyNumberFormat="1" applyFont="1" applyAlignment="1">
      <alignment vertical="center"/>
    </xf>
    <xf numFmtId="3" fontId="57" fillId="0" borderId="0" xfId="0" applyNumberFormat="1" applyFont="1" applyAlignment="1">
      <alignment horizontal="right" vertical="center" readingOrder="2"/>
    </xf>
    <xf numFmtId="4" fontId="83" fillId="0" borderId="0" xfId="0" applyNumberFormat="1" applyFont="1" applyAlignment="1">
      <alignment horizontal="right" vertical="center" readingOrder="2"/>
    </xf>
    <xf numFmtId="173" fontId="57" fillId="0" borderId="0" xfId="0" applyNumberFormat="1" applyFont="1" applyAlignment="1">
      <alignment horizontal="right" vertical="center" readingOrder="2"/>
    </xf>
    <xf numFmtId="171" fontId="57" fillId="0" borderId="0" xfId="0" applyNumberFormat="1" applyFont="1" applyAlignment="1">
      <alignment vertical="center"/>
    </xf>
    <xf numFmtId="170" fontId="57" fillId="0" borderId="0" xfId="0" applyNumberFormat="1" applyFont="1" applyAlignment="1">
      <alignment vertical="center"/>
    </xf>
    <xf numFmtId="0" fontId="83" fillId="0" borderId="0" xfId="0" applyFont="1" applyAlignment="1">
      <alignment vertical="center"/>
    </xf>
    <xf numFmtId="0" fontId="57" fillId="0" borderId="4" xfId="78" applyFont="1" applyBorder="1" applyAlignment="1">
      <alignment horizontal="left" vertical="top" indent="1"/>
    </xf>
    <xf numFmtId="0" fontId="57" fillId="0" borderId="2" xfId="0" applyFont="1" applyBorder="1" applyAlignment="1">
      <alignment horizontal="left" vertical="top" indent="1"/>
    </xf>
    <xf numFmtId="0" fontId="57" fillId="0" borderId="4" xfId="0" applyFont="1" applyBorder="1" applyAlignment="1">
      <alignment horizontal="left" vertical="top" indent="1"/>
    </xf>
    <xf numFmtId="3" fontId="57" fillId="0" borderId="36" xfId="1" quotePrefix="1" applyNumberFormat="1" applyFont="1" applyFill="1" applyBorder="1" applyAlignment="1">
      <alignment vertical="center" readingOrder="2"/>
    </xf>
    <xf numFmtId="169" fontId="57" fillId="0" borderId="36" xfId="0" applyNumberFormat="1" applyFont="1" applyBorder="1" applyAlignment="1">
      <alignment readingOrder="1"/>
    </xf>
    <xf numFmtId="169" fontId="85" fillId="0" borderId="36" xfId="0" applyNumberFormat="1" applyFont="1" applyBorder="1" applyAlignment="1">
      <alignment vertical="top"/>
    </xf>
    <xf numFmtId="166" fontId="53" fillId="0" borderId="15" xfId="0" applyNumberFormat="1" applyFont="1" applyBorder="1" applyAlignment="1">
      <alignment horizontal="right" vertical="center"/>
    </xf>
    <xf numFmtId="175" fontId="44" fillId="0" borderId="0" xfId="1951" applyNumberFormat="1" applyFont="1"/>
    <xf numFmtId="3" fontId="104" fillId="0" borderId="28" xfId="0" applyNumberFormat="1" applyFont="1" applyBorder="1" applyAlignment="1">
      <alignment horizontal="right" wrapText="1"/>
    </xf>
    <xf numFmtId="0" fontId="47" fillId="0" borderId="10" xfId="0" applyFont="1" applyBorder="1" applyAlignment="1">
      <alignment horizontal="left" vertical="center"/>
    </xf>
    <xf numFmtId="0" fontId="47" fillId="0" borderId="31" xfId="0" applyFont="1" applyBorder="1" applyAlignment="1">
      <alignment horizontal="left" vertical="center"/>
    </xf>
    <xf numFmtId="17" fontId="57" fillId="0" borderId="13" xfId="0" quotePrefix="1" applyNumberFormat="1" applyFont="1" applyBorder="1" applyAlignment="1">
      <alignment horizontal="right" vertical="center"/>
    </xf>
    <xf numFmtId="17" fontId="57" fillId="0" borderId="14" xfId="0" quotePrefix="1" applyNumberFormat="1" applyFont="1" applyBorder="1" applyAlignment="1">
      <alignment horizontal="right" vertical="center"/>
    </xf>
    <xf numFmtId="0" fontId="47" fillId="0" borderId="2" xfId="0" applyFont="1" applyBorder="1" applyAlignment="1">
      <alignment horizontal="left" vertical="center"/>
    </xf>
    <xf numFmtId="0" fontId="47" fillId="0" borderId="12" xfId="0" applyFont="1" applyBorder="1" applyAlignment="1">
      <alignment horizontal="left" vertical="center"/>
    </xf>
    <xf numFmtId="9" fontId="57" fillId="0" borderId="2" xfId="14" applyFont="1" applyBorder="1" applyAlignment="1">
      <alignment horizontal="right" vertical="center"/>
    </xf>
    <xf numFmtId="3" fontId="57" fillId="0" borderId="2" xfId="0" applyNumberFormat="1" applyFont="1" applyBorder="1" applyAlignment="1">
      <alignment horizontal="right" vertical="center"/>
    </xf>
    <xf numFmtId="3" fontId="57" fillId="0" borderId="2" xfId="0" applyNumberFormat="1" applyFont="1" applyBorder="1" applyAlignment="1">
      <alignment horizontal="right" vertical="top" readingOrder="1"/>
    </xf>
    <xf numFmtId="3" fontId="57" fillId="0" borderId="0" xfId="0" applyNumberFormat="1" applyFont="1" applyAlignment="1">
      <alignment horizontal="right" vertical="top" readingOrder="1"/>
    </xf>
    <xf numFmtId="9" fontId="57" fillId="0" borderId="2" xfId="0" applyNumberFormat="1" applyFont="1" applyBorder="1" applyAlignment="1">
      <alignment horizontal="right" vertical="top" readingOrder="1"/>
    </xf>
    <xf numFmtId="165" fontId="57" fillId="0" borderId="0" xfId="0" applyNumberFormat="1" applyFont="1" applyAlignment="1">
      <alignment horizontal="right" vertical="top"/>
    </xf>
    <xf numFmtId="3" fontId="57" fillId="0" borderId="31" xfId="0" applyNumberFormat="1" applyFont="1" applyBorder="1" applyAlignment="1">
      <alignment horizontal="right" vertical="top" readingOrder="1"/>
    </xf>
    <xf numFmtId="3" fontId="57" fillId="0" borderId="8" xfId="0" applyNumberFormat="1" applyFont="1" applyBorder="1" applyAlignment="1">
      <alignment horizontal="right" vertical="top" readingOrder="1"/>
    </xf>
    <xf numFmtId="9" fontId="57" fillId="0" borderId="17" xfId="0" applyNumberFormat="1" applyFont="1" applyBorder="1" applyAlignment="1">
      <alignment horizontal="right" vertical="top" readingOrder="1"/>
    </xf>
    <xf numFmtId="0" fontId="44" fillId="0" borderId="12" xfId="0" applyFont="1" applyBorder="1" applyAlignment="1">
      <alignment vertical="top"/>
    </xf>
    <xf numFmtId="0" fontId="43" fillId="0" borderId="1" xfId="0" applyFont="1" applyBorder="1" applyAlignment="1">
      <alignment horizontal="center" vertical="top"/>
    </xf>
    <xf numFmtId="0" fontId="43" fillId="0" borderId="1" xfId="0" applyFont="1" applyBorder="1" applyAlignment="1">
      <alignment horizontal="center" vertical="top" wrapText="1"/>
    </xf>
    <xf numFmtId="0" fontId="88" fillId="0" borderId="10" xfId="0" applyFont="1" applyBorder="1" applyAlignment="1">
      <alignment vertical="top"/>
    </xf>
    <xf numFmtId="0" fontId="88" fillId="0" borderId="4" xfId="0" applyFont="1" applyBorder="1" applyAlignment="1">
      <alignment horizontal="center" vertical="top"/>
    </xf>
    <xf numFmtId="0" fontId="88" fillId="0" borderId="0" xfId="0" applyFont="1" applyAlignment="1">
      <alignment horizontal="center" vertical="top"/>
    </xf>
    <xf numFmtId="14" fontId="88" fillId="0" borderId="0" xfId="0" quotePrefix="1" applyNumberFormat="1" applyFont="1" applyAlignment="1">
      <alignment horizontal="center" vertical="top"/>
    </xf>
    <xf numFmtId="0" fontId="57" fillId="0" borderId="6" xfId="0" applyFont="1" applyBorder="1" applyAlignment="1">
      <alignment vertical="top"/>
    </xf>
    <xf numFmtId="0" fontId="57" fillId="0" borderId="10" xfId="0" applyFont="1" applyBorder="1" applyAlignment="1">
      <alignment horizontal="center" vertical="top"/>
    </xf>
    <xf numFmtId="0" fontId="57" fillId="0" borderId="6" xfId="0" applyFont="1" applyBorder="1" applyAlignment="1">
      <alignment horizontal="center" vertical="top"/>
    </xf>
    <xf numFmtId="0" fontId="88" fillId="0" borderId="2" xfId="0" applyFont="1" applyBorder="1" applyAlignment="1">
      <alignment horizontal="center" vertical="top"/>
    </xf>
    <xf numFmtId="0" fontId="88" fillId="0" borderId="6" xfId="0" applyFont="1" applyBorder="1" applyAlignment="1">
      <alignment horizontal="center" vertical="top"/>
    </xf>
    <xf numFmtId="0" fontId="88" fillId="0" borderId="0" xfId="0" applyFont="1" applyAlignment="1">
      <alignment vertical="top"/>
    </xf>
    <xf numFmtId="3" fontId="57" fillId="0" borderId="6" xfId="10" applyNumberFormat="1" applyFont="1" applyBorder="1" applyAlignment="1" applyProtection="1">
      <alignment horizontal="right" vertical="top"/>
    </xf>
    <xf numFmtId="3" fontId="57" fillId="0" borderId="6" xfId="10" applyNumberFormat="1" applyFont="1" applyFill="1" applyBorder="1" applyAlignment="1" applyProtection="1">
      <alignment horizontal="right" vertical="top"/>
    </xf>
    <xf numFmtId="0" fontId="57" fillId="0" borderId="1" xfId="0" applyFont="1" applyBorder="1" applyAlignment="1">
      <alignment vertical="top"/>
    </xf>
    <xf numFmtId="166" fontId="43" fillId="0" borderId="12" xfId="0" applyNumberFormat="1" applyFont="1" applyBorder="1" applyAlignment="1">
      <alignment horizontal="center" vertical="center" wrapText="1"/>
    </xf>
    <xf numFmtId="0" fontId="57" fillId="0" borderId="36" xfId="0" applyFont="1" applyBorder="1" applyAlignment="1">
      <alignment horizontal="right" vertical="center"/>
    </xf>
    <xf numFmtId="3" fontId="57" fillId="0" borderId="4" xfId="0" applyNumberFormat="1" applyFont="1" applyBorder="1" applyAlignment="1">
      <alignment horizontal="right" vertical="top" readingOrder="1"/>
    </xf>
    <xf numFmtId="169" fontId="57" fillId="0" borderId="0" xfId="1" applyNumberFormat="1" applyFont="1" applyAlignment="1">
      <alignment horizontal="right" vertical="top"/>
    </xf>
    <xf numFmtId="168" fontId="57" fillId="0" borderId="0" xfId="0" applyNumberFormat="1" applyFont="1" applyAlignment="1">
      <alignment horizontal="right" vertical="top" readingOrder="1"/>
    </xf>
    <xf numFmtId="37" fontId="57" fillId="0" borderId="0" xfId="1" applyNumberFormat="1" applyFont="1" applyFill="1" applyAlignment="1">
      <alignment horizontal="right" vertical="top"/>
    </xf>
    <xf numFmtId="165" fontId="57" fillId="0" borderId="0" xfId="1" applyNumberFormat="1" applyFont="1" applyFill="1" applyBorder="1" applyAlignment="1">
      <alignment horizontal="right" vertical="top" readingOrder="1"/>
    </xf>
    <xf numFmtId="3" fontId="57" fillId="0" borderId="18" xfId="0" applyNumberFormat="1" applyFont="1" applyBorder="1" applyAlignment="1">
      <alignment horizontal="right" vertical="top" readingOrder="1"/>
    </xf>
    <xf numFmtId="3" fontId="57" fillId="0" borderId="0" xfId="0" applyNumberFormat="1" applyFont="1" applyAlignment="1">
      <alignment horizontal="right" vertical="center"/>
    </xf>
    <xf numFmtId="169" fontId="57" fillId="0" borderId="4" xfId="0" applyNumberFormat="1" applyFont="1" applyBorder="1" applyAlignment="1">
      <alignment horizontal="right" vertical="center"/>
    </xf>
    <xf numFmtId="169" fontId="57" fillId="0" borderId="30" xfId="0" applyNumberFormat="1" applyFont="1" applyBorder="1" applyAlignment="1">
      <alignment horizontal="right" vertical="center"/>
    </xf>
    <xf numFmtId="169" fontId="57" fillId="0" borderId="36" xfId="0" applyNumberFormat="1" applyFont="1" applyBorder="1" applyAlignment="1">
      <alignment horizontal="right" vertical="center"/>
    </xf>
    <xf numFmtId="0" fontId="85" fillId="0" borderId="28" xfId="0" applyFont="1" applyBorder="1" applyAlignment="1">
      <alignment horizontal="center" vertical="center" wrapText="1"/>
    </xf>
    <xf numFmtId="14" fontId="57" fillId="0" borderId="0" xfId="0" applyNumberFormat="1" applyFont="1" applyAlignment="1">
      <alignment vertical="top"/>
    </xf>
    <xf numFmtId="3" fontId="57" fillId="0" borderId="36" xfId="0" applyNumberFormat="1" applyFont="1" applyBorder="1" applyAlignment="1">
      <alignment horizontal="right" vertical="center"/>
    </xf>
    <xf numFmtId="0" fontId="43" fillId="0" borderId="6" xfId="78" applyBorder="1"/>
    <xf numFmtId="3" fontId="53" fillId="0" borderId="0" xfId="0" applyNumberFormat="1" applyFont="1"/>
    <xf numFmtId="169" fontId="116" fillId="0" borderId="0" xfId="0" applyNumberFormat="1" applyFont="1"/>
    <xf numFmtId="3" fontId="57" fillId="0" borderId="0" xfId="0" applyNumberFormat="1" applyFont="1" applyAlignment="1">
      <alignment vertical="center" readingOrder="2"/>
    </xf>
    <xf numFmtId="9" fontId="91" fillId="0" borderId="6" xfId="14" applyFont="1" applyFill="1" applyBorder="1" applyAlignment="1">
      <alignment horizontal="right" vertical="center" readingOrder="2"/>
    </xf>
    <xf numFmtId="3" fontId="57" fillId="0" borderId="7" xfId="0" applyNumberFormat="1" applyFont="1" applyBorder="1" applyAlignment="1">
      <alignment vertical="center" readingOrder="2"/>
    </xf>
    <xf numFmtId="169" fontId="57" fillId="0" borderId="0" xfId="1" quotePrefix="1" applyNumberFormat="1" applyFont="1" applyFill="1" applyBorder="1" applyAlignment="1">
      <alignment vertical="center" readingOrder="2"/>
    </xf>
    <xf numFmtId="15" fontId="59" fillId="0" borderId="0" xfId="0" applyNumberFormat="1" applyFont="1" applyAlignment="1">
      <alignment horizontal="center" vertical="center"/>
    </xf>
    <xf numFmtId="0" fontId="81" fillId="0" borderId="0" xfId="0" applyFont="1" applyAlignment="1">
      <alignment horizontal="center" wrapText="1"/>
    </xf>
    <xf numFmtId="165" fontId="88" fillId="0" borderId="0" xfId="0" applyNumberFormat="1" applyFont="1" applyAlignment="1">
      <alignment horizontal="center" vertical="center"/>
    </xf>
    <xf numFmtId="165" fontId="83" fillId="0" borderId="0" xfId="0" applyNumberFormat="1" applyFont="1" applyAlignment="1">
      <alignment vertical="center"/>
    </xf>
    <xf numFmtId="9" fontId="91" fillId="0" borderId="0" xfId="14" applyFont="1" applyFill="1" applyBorder="1" applyAlignment="1">
      <alignment horizontal="right" vertical="center" readingOrder="2"/>
    </xf>
    <xf numFmtId="165" fontId="93" fillId="0" borderId="0" xfId="0" applyNumberFormat="1" applyFont="1" applyAlignment="1">
      <alignment horizontal="center" vertical="center"/>
    </xf>
    <xf numFmtId="9" fontId="91" fillId="0" borderId="0" xfId="14" applyFont="1" applyBorder="1" applyAlignment="1">
      <alignment horizontal="right" vertical="center" readingOrder="2"/>
    </xf>
    <xf numFmtId="9" fontId="57" fillId="0" borderId="0" xfId="14" applyFont="1" applyBorder="1" applyAlignment="1">
      <alignment vertical="center" readingOrder="2"/>
    </xf>
    <xf numFmtId="1" fontId="57" fillId="0" borderId="0" xfId="14" applyNumberFormat="1" applyFont="1" applyBorder="1" applyAlignment="1">
      <alignment vertical="center" readingOrder="2"/>
    </xf>
    <xf numFmtId="0" fontId="57" fillId="0" borderId="10" xfId="0" applyFont="1" applyBorder="1" applyAlignment="1">
      <alignment horizontal="center" vertical="top" wrapText="1"/>
    </xf>
    <xf numFmtId="0" fontId="85" fillId="0" borderId="12" xfId="0" applyFont="1" applyBorder="1" applyAlignment="1">
      <alignment horizontal="left" vertical="center"/>
    </xf>
    <xf numFmtId="0" fontId="78" fillId="0" borderId="0" xfId="0" applyFont="1" applyAlignment="1">
      <alignment horizontal="left" vertical="top" wrapText="1"/>
    </xf>
    <xf numFmtId="3" fontId="98" fillId="0" borderId="2" xfId="11" applyNumberFormat="1" applyFont="1" applyBorder="1" applyAlignment="1">
      <alignment vertical="center"/>
    </xf>
    <xf numFmtId="169" fontId="114" fillId="0" borderId="2" xfId="1" applyNumberFormat="1" applyFont="1" applyFill="1" applyBorder="1" applyAlignment="1">
      <alignment vertical="center"/>
    </xf>
    <xf numFmtId="0" fontId="44" fillId="0" borderId="31" xfId="0" applyFont="1" applyBorder="1"/>
    <xf numFmtId="0" fontId="53" fillId="0" borderId="12" xfId="0" applyFont="1" applyBorder="1" applyAlignment="1">
      <alignment horizontal="center" vertical="center"/>
    </xf>
    <xf numFmtId="166" fontId="53" fillId="0" borderId="12" xfId="0" applyNumberFormat="1" applyFont="1" applyBorder="1" applyAlignment="1">
      <alignment horizontal="center" vertical="center" wrapText="1"/>
    </xf>
    <xf numFmtId="14" fontId="53" fillId="0" borderId="12" xfId="0" applyNumberFormat="1" applyFont="1" applyBorder="1" applyAlignment="1">
      <alignment horizontal="center" vertical="center"/>
    </xf>
    <xf numFmtId="0" fontId="43" fillId="0" borderId="31" xfId="0" applyFont="1" applyBorder="1" applyAlignment="1">
      <alignment horizontal="center" vertical="center" wrapText="1"/>
    </xf>
    <xf numFmtId="169" fontId="57" fillId="0" borderId="0" xfId="0" applyNumberFormat="1" applyFont="1" applyAlignment="1">
      <alignment horizontal="right" vertical="center"/>
    </xf>
    <xf numFmtId="17" fontId="57" fillId="0" borderId="11" xfId="0" quotePrefix="1" applyNumberFormat="1" applyFont="1" applyBorder="1" applyAlignment="1">
      <alignment horizontal="center" vertical="center" wrapText="1"/>
    </xf>
    <xf numFmtId="0" fontId="88" fillId="0" borderId="31" xfId="0" applyFont="1" applyBorder="1" applyAlignment="1">
      <alignment horizontal="left" vertical="center"/>
    </xf>
    <xf numFmtId="3" fontId="57" fillId="0" borderId="31" xfId="0" applyNumberFormat="1" applyFont="1" applyBorder="1" applyAlignment="1">
      <alignment vertical="center"/>
    </xf>
    <xf numFmtId="169" fontId="57" fillId="0" borderId="2" xfId="0" applyNumberFormat="1" applyFont="1" applyBorder="1" applyAlignment="1">
      <alignment horizontal="right" vertical="top" wrapText="1"/>
    </xf>
    <xf numFmtId="0" fontId="88" fillId="0" borderId="2" xfId="0" applyFont="1" applyBorder="1" applyAlignment="1">
      <alignment horizontal="left" vertical="center"/>
    </xf>
    <xf numFmtId="3" fontId="57" fillId="0" borderId="30" xfId="0" applyNumberFormat="1" applyFont="1" applyBorder="1" applyAlignment="1">
      <alignment horizontal="right" vertical="center"/>
    </xf>
    <xf numFmtId="3" fontId="57" fillId="0" borderId="33" xfId="0" applyNumberFormat="1" applyFont="1" applyBorder="1"/>
    <xf numFmtId="0" fontId="57" fillId="0" borderId="33" xfId="0" applyFont="1" applyBorder="1"/>
    <xf numFmtId="0" fontId="0" fillId="0" borderId="33" xfId="0" applyBorder="1"/>
    <xf numFmtId="3" fontId="106" fillId="0" borderId="28" xfId="0" applyNumberFormat="1" applyFont="1" applyBorder="1" applyAlignment="1">
      <alignment horizontal="right" wrapText="1"/>
    </xf>
    <xf numFmtId="169" fontId="85" fillId="0" borderId="2" xfId="0" applyNumberFormat="1" applyFont="1" applyBorder="1"/>
    <xf numFmtId="169" fontId="57" fillId="0" borderId="2" xfId="0" applyNumberFormat="1" applyFont="1" applyBorder="1"/>
    <xf numFmtId="169" fontId="57" fillId="0" borderId="0" xfId="0" quotePrefix="1" applyNumberFormat="1" applyFont="1" applyAlignment="1">
      <alignment horizontal="right" vertical="center" wrapText="1"/>
    </xf>
    <xf numFmtId="17" fontId="57" fillId="0" borderId="0" xfId="0" quotePrefix="1" applyNumberFormat="1" applyFont="1" applyAlignment="1">
      <alignment horizontal="right" vertical="center" wrapText="1"/>
    </xf>
    <xf numFmtId="0" fontId="88" fillId="0" borderId="0" xfId="0" applyFont="1" applyAlignment="1">
      <alignment horizontal="left" vertical="center"/>
    </xf>
    <xf numFmtId="0" fontId="95" fillId="0" borderId="0" xfId="0" applyFont="1"/>
    <xf numFmtId="37" fontId="57" fillId="0" borderId="0" xfId="0" applyNumberFormat="1" applyFont="1"/>
    <xf numFmtId="0" fontId="85" fillId="0" borderId="12" xfId="78" applyFont="1" applyBorder="1" applyAlignment="1">
      <alignment horizontal="left"/>
    </xf>
    <xf numFmtId="17" fontId="57" fillId="0" borderId="13" xfId="78" quotePrefix="1" applyNumberFormat="1" applyFont="1" applyBorder="1" applyAlignment="1">
      <alignment horizontal="center" vertical="center" wrapText="1"/>
    </xf>
    <xf numFmtId="17" fontId="57" fillId="0" borderId="14" xfId="78" quotePrefix="1" applyNumberFormat="1" applyFont="1" applyBorder="1" applyAlignment="1">
      <alignment horizontal="center" vertical="center" wrapText="1"/>
    </xf>
    <xf numFmtId="0" fontId="57" fillId="0" borderId="12" xfId="78" applyFont="1" applyBorder="1" applyAlignment="1">
      <alignment horizontal="center" vertical="top" wrapText="1"/>
    </xf>
    <xf numFmtId="0" fontId="85" fillId="0" borderId="10" xfId="78" applyFont="1" applyBorder="1" applyAlignment="1">
      <alignment horizontal="left"/>
    </xf>
    <xf numFmtId="0" fontId="57" fillId="0" borderId="2" xfId="78" applyFont="1" applyBorder="1" applyAlignment="1">
      <alignment horizontal="center" vertical="top" wrapText="1"/>
    </xf>
    <xf numFmtId="0" fontId="85" fillId="0" borderId="2" xfId="78" applyFont="1" applyBorder="1"/>
    <xf numFmtId="3" fontId="57" fillId="0" borderId="4" xfId="1" applyNumberFormat="1" applyFont="1" applyFill="1" applyBorder="1" applyAlignment="1">
      <alignment readingOrder="2"/>
    </xf>
    <xf numFmtId="3" fontId="57" fillId="0" borderId="0" xfId="1" applyNumberFormat="1" applyFont="1" applyFill="1" applyBorder="1" applyAlignment="1">
      <alignment horizontal="right" readingOrder="2"/>
    </xf>
    <xf numFmtId="3" fontId="57" fillId="0" borderId="0" xfId="1" applyNumberFormat="1" applyFont="1" applyBorder="1" applyAlignment="1">
      <alignment readingOrder="2"/>
    </xf>
    <xf numFmtId="3" fontId="57" fillId="0" borderId="0" xfId="1" applyNumberFormat="1" applyFont="1" applyFill="1" applyBorder="1" applyAlignment="1">
      <alignment readingOrder="2"/>
    </xf>
    <xf numFmtId="3" fontId="57" fillId="0" borderId="6" xfId="1" applyNumberFormat="1" applyFont="1" applyBorder="1" applyAlignment="1">
      <alignment readingOrder="2"/>
    </xf>
    <xf numFmtId="3" fontId="57" fillId="0" borderId="2" xfId="1" applyNumberFormat="1" applyFont="1" applyBorder="1" applyAlignment="1">
      <alignment readingOrder="2"/>
    </xf>
    <xf numFmtId="0" fontId="91" fillId="0" borderId="2" xfId="1959" applyFont="1" applyBorder="1" applyAlignment="1">
      <alignment horizontal="left" indent="1"/>
    </xf>
    <xf numFmtId="169" fontId="57" fillId="0" borderId="4" xfId="1" applyNumberFormat="1" applyFont="1" applyBorder="1"/>
    <xf numFmtId="169" fontId="57" fillId="0" borderId="0" xfId="1" applyNumberFormat="1" applyFont="1" applyBorder="1"/>
    <xf numFmtId="169" fontId="57" fillId="0" borderId="0" xfId="1" applyNumberFormat="1" applyFont="1" applyFill="1" applyBorder="1"/>
    <xf numFmtId="169" fontId="57" fillId="0" borderId="0" xfId="1" applyNumberFormat="1" applyFont="1" applyFill="1" applyBorder="1" applyAlignment="1">
      <alignment readingOrder="2"/>
    </xf>
    <xf numFmtId="3" fontId="57" fillId="0" borderId="0" xfId="1" applyNumberFormat="1" applyFont="1" applyFill="1" applyBorder="1" applyAlignment="1"/>
    <xf numFmtId="169" fontId="57" fillId="0" borderId="0" xfId="1" applyNumberFormat="1" applyFont="1"/>
    <xf numFmtId="169" fontId="57" fillId="0" borderId="0" xfId="1" applyNumberFormat="1" applyFont="1" applyFill="1"/>
    <xf numFmtId="0" fontId="57" fillId="0" borderId="2" xfId="78" applyFont="1" applyBorder="1" applyAlignment="1">
      <alignment horizontal="left" indent="1"/>
    </xf>
    <xf numFmtId="169" fontId="57" fillId="0" borderId="0" xfId="1" applyNumberFormat="1" applyFont="1" applyFill="1" applyBorder="1" applyAlignment="1">
      <alignment horizontal="right" readingOrder="2"/>
    </xf>
    <xf numFmtId="0" fontId="57" fillId="0" borderId="2" xfId="78" applyFont="1" applyBorder="1" applyAlignment="1">
      <alignment horizontal="left" vertical="center" wrapText="1" indent="1"/>
    </xf>
    <xf numFmtId="169" fontId="57" fillId="0" borderId="0" xfId="1" applyNumberFormat="1" applyFont="1" applyBorder="1" applyAlignment="1"/>
    <xf numFmtId="169" fontId="57" fillId="0" borderId="0" xfId="1" applyNumberFormat="1" applyFont="1" applyFill="1" applyBorder="1" applyAlignment="1"/>
    <xf numFmtId="0" fontId="88" fillId="0" borderId="30" xfId="78" applyFont="1" applyBorder="1" applyAlignment="1">
      <alignment horizontal="left" wrapText="1" indent="1"/>
    </xf>
    <xf numFmtId="169" fontId="88" fillId="0" borderId="30" xfId="1" quotePrefix="1" applyNumberFormat="1" applyFont="1" applyBorder="1" applyAlignment="1">
      <alignment readingOrder="2"/>
    </xf>
    <xf numFmtId="169" fontId="88" fillId="0" borderId="36" xfId="1" quotePrefix="1" applyNumberFormat="1" applyFont="1" applyBorder="1" applyAlignment="1">
      <alignment readingOrder="2"/>
    </xf>
    <xf numFmtId="169" fontId="88" fillId="0" borderId="31" xfId="1" applyNumberFormat="1" applyFont="1" applyBorder="1" applyAlignment="1">
      <alignment readingOrder="2"/>
    </xf>
    <xf numFmtId="0" fontId="88" fillId="0" borderId="0" xfId="78" applyFont="1" applyAlignment="1">
      <alignment horizontal="left" wrapText="1" indent="1"/>
    </xf>
    <xf numFmtId="169" fontId="88" fillId="0" borderId="0" xfId="1" quotePrefix="1" applyNumberFormat="1" applyFont="1" applyBorder="1" applyAlignment="1">
      <alignment readingOrder="2"/>
    </xf>
    <xf numFmtId="169" fontId="88" fillId="0" borderId="0" xfId="1" quotePrefix="1" applyNumberFormat="1" applyFont="1" applyFill="1" applyBorder="1" applyAlignment="1">
      <alignment readingOrder="2"/>
    </xf>
    <xf numFmtId="169" fontId="88" fillId="0" borderId="0" xfId="1" applyNumberFormat="1" applyFont="1" applyBorder="1" applyAlignment="1">
      <alignment readingOrder="2"/>
    </xf>
    <xf numFmtId="0" fontId="95" fillId="0" borderId="0" xfId="78" applyFont="1"/>
    <xf numFmtId="37" fontId="57" fillId="0" borderId="0" xfId="78" applyNumberFormat="1" applyFont="1"/>
    <xf numFmtId="0" fontId="118" fillId="0" borderId="0" xfId="78" applyFont="1"/>
    <xf numFmtId="0" fontId="0" fillId="0" borderId="12" xfId="0" applyBorder="1" applyAlignment="1">
      <alignment horizontal="right" vertical="top"/>
    </xf>
    <xf numFmtId="169" fontId="85" fillId="0" borderId="0" xfId="1" applyNumberFormat="1" applyFont="1" applyBorder="1" applyAlignment="1">
      <alignment vertical="top"/>
    </xf>
    <xf numFmtId="3" fontId="57" fillId="0" borderId="36" xfId="0" applyNumberFormat="1" applyFont="1" applyBorder="1" applyAlignment="1">
      <alignment horizontal="right" vertical="top" readingOrder="1"/>
    </xf>
    <xf numFmtId="3" fontId="88" fillId="0" borderId="31" xfId="11" applyNumberFormat="1" applyFont="1" applyBorder="1" applyAlignment="1">
      <alignment horizontal="center" vertical="center"/>
    </xf>
    <xf numFmtId="0" fontId="0" fillId="0" borderId="10" xfId="0" applyBorder="1" applyAlignment="1">
      <alignment vertical="center"/>
    </xf>
    <xf numFmtId="0" fontId="88" fillId="0" borderId="2" xfId="0" applyFont="1" applyBorder="1" applyAlignment="1">
      <alignment horizontal="center" vertical="center"/>
    </xf>
    <xf numFmtId="0" fontId="88" fillId="0" borderId="10" xfId="0" applyFont="1" applyBorder="1" applyAlignment="1">
      <alignment horizontal="center" vertical="center"/>
    </xf>
    <xf numFmtId="0" fontId="57" fillId="0" borderId="2" xfId="0" applyFont="1" applyBorder="1" applyAlignment="1">
      <alignment vertical="center"/>
    </xf>
    <xf numFmtId="169" fontId="57" fillId="0" borderId="30" xfId="0" quotePrefix="1" applyNumberFormat="1" applyFont="1" applyBorder="1" applyAlignment="1">
      <alignment horizontal="right" vertical="center"/>
    </xf>
    <xf numFmtId="169" fontId="57" fillId="0" borderId="36" xfId="0" quotePrefix="1" applyNumberFormat="1" applyFont="1" applyBorder="1" applyAlignment="1">
      <alignment horizontal="right" vertical="center"/>
    </xf>
    <xf numFmtId="169" fontId="57" fillId="0" borderId="4" xfId="0" quotePrefix="1" applyNumberFormat="1" applyFont="1" applyBorder="1" applyAlignment="1">
      <alignment horizontal="right" vertical="center"/>
    </xf>
    <xf numFmtId="169" fontId="57" fillId="0" borderId="0" xfId="0" quotePrefix="1" applyNumberFormat="1" applyFont="1" applyAlignment="1">
      <alignment horizontal="right" vertical="center"/>
    </xf>
    <xf numFmtId="3" fontId="57" fillId="0" borderId="6" xfId="0" applyNumberFormat="1" applyFont="1" applyBorder="1" applyAlignment="1">
      <alignment horizontal="right" vertical="center"/>
    </xf>
    <xf numFmtId="0" fontId="57" fillId="0" borderId="2" xfId="11" applyFont="1" applyBorder="1" applyAlignment="1">
      <alignment horizontal="left" vertical="center" indent="1"/>
    </xf>
    <xf numFmtId="3" fontId="57" fillId="0" borderId="2" xfId="0" applyNumberFormat="1" applyFont="1" applyBorder="1"/>
    <xf numFmtId="169" fontId="57" fillId="0" borderId="2" xfId="0" applyNumberFormat="1" applyFont="1" applyBorder="1" applyAlignment="1">
      <alignment wrapText="1"/>
    </xf>
    <xf numFmtId="169" fontId="91" fillId="0" borderId="6" xfId="0" applyNumberFormat="1" applyFont="1" applyBorder="1"/>
    <xf numFmtId="3" fontId="57" fillId="0" borderId="2" xfId="0" applyNumberFormat="1" applyFont="1" applyBorder="1" applyAlignment="1">
      <alignment wrapText="1"/>
    </xf>
    <xf numFmtId="0" fontId="57" fillId="0" borderId="31" xfId="0" applyFont="1" applyBorder="1" applyAlignment="1">
      <alignment horizontal="left"/>
    </xf>
    <xf numFmtId="169" fontId="57" fillId="0" borderId="30" xfId="0" applyNumberFormat="1" applyFont="1" applyBorder="1"/>
    <xf numFmtId="169" fontId="57" fillId="0" borderId="36" xfId="0" applyNumberFormat="1" applyFont="1" applyBorder="1"/>
    <xf numFmtId="169" fontId="57" fillId="0" borderId="31" xfId="0" applyNumberFormat="1" applyFont="1" applyBorder="1"/>
    <xf numFmtId="3" fontId="57" fillId="0" borderId="31" xfId="0" applyNumberFormat="1" applyFont="1" applyBorder="1"/>
    <xf numFmtId="4" fontId="57" fillId="0" borderId="0" xfId="0" applyNumberFormat="1" applyFont="1"/>
    <xf numFmtId="0" fontId="47" fillId="0" borderId="0" xfId="78" applyFont="1"/>
    <xf numFmtId="0" fontId="47" fillId="0" borderId="12" xfId="78" applyFont="1" applyBorder="1" applyAlignment="1">
      <alignment horizontal="center"/>
    </xf>
    <xf numFmtId="0" fontId="47" fillId="0" borderId="12" xfId="78" applyFont="1" applyBorder="1" applyAlignment="1">
      <alignment horizontal="center" wrapText="1"/>
    </xf>
    <xf numFmtId="0" fontId="85" fillId="0" borderId="10" xfId="78" applyFont="1" applyBorder="1" applyAlignment="1">
      <alignment vertical="center"/>
    </xf>
    <xf numFmtId="0" fontId="57" fillId="0" borderId="10" xfId="78" applyFont="1" applyBorder="1"/>
    <xf numFmtId="169" fontId="57" fillId="0" borderId="2" xfId="78" applyNumberFormat="1" applyFont="1" applyBorder="1"/>
    <xf numFmtId="169" fontId="57" fillId="0" borderId="4" xfId="78" applyNumberFormat="1" applyFont="1" applyBorder="1"/>
    <xf numFmtId="0" fontId="57" fillId="0" borderId="31" xfId="78" applyFont="1" applyBorder="1"/>
    <xf numFmtId="0" fontId="85" fillId="0" borderId="12" xfId="78" applyFont="1" applyBorder="1"/>
    <xf numFmtId="169" fontId="85" fillId="0" borderId="12" xfId="78" applyNumberFormat="1" applyFont="1" applyBorder="1"/>
    <xf numFmtId="0" fontId="57" fillId="0" borderId="0" xfId="78" applyFont="1" applyAlignment="1">
      <alignment vertical="top"/>
    </xf>
    <xf numFmtId="0" fontId="85" fillId="0" borderId="10" xfId="0" applyFont="1" applyBorder="1" applyAlignment="1">
      <alignment horizontal="left" vertical="center"/>
    </xf>
    <xf numFmtId="0" fontId="57" fillId="0" borderId="2" xfId="0" applyFont="1" applyBorder="1" applyAlignment="1">
      <alignment horizontal="left" indent="1"/>
    </xf>
    <xf numFmtId="0" fontId="85" fillId="0" borderId="2" xfId="0" applyFont="1" applyBorder="1" applyAlignment="1">
      <alignment horizontal="left" vertical="center"/>
    </xf>
    <xf numFmtId="0" fontId="3" fillId="0" borderId="0" xfId="1972" applyAlignment="1">
      <alignment vertical="center"/>
    </xf>
    <xf numFmtId="0" fontId="3" fillId="0" borderId="0" xfId="1972"/>
    <xf numFmtId="3" fontId="104" fillId="0" borderId="10" xfId="1974" applyNumberFormat="1" applyFont="1" applyBorder="1" applyAlignment="1">
      <alignment horizontal="left" vertical="center" wrapText="1"/>
    </xf>
    <xf numFmtId="0" fontId="106" fillId="0" borderId="7" xfId="1976" applyFont="1" applyBorder="1"/>
    <xf numFmtId="0" fontId="106" fillId="0" borderId="9" xfId="1976" applyFont="1" applyBorder="1"/>
    <xf numFmtId="0" fontId="106" fillId="0" borderId="37" xfId="1976" applyFont="1" applyBorder="1"/>
    <xf numFmtId="0" fontId="106" fillId="0" borderId="0" xfId="1980" applyFont="1"/>
    <xf numFmtId="0" fontId="106" fillId="0" borderId="0" xfId="1981" applyFont="1"/>
    <xf numFmtId="0" fontId="104" fillId="0" borderId="0" xfId="1980" applyFont="1"/>
    <xf numFmtId="3" fontId="104" fillId="0" borderId="28" xfId="0" applyNumberFormat="1" applyFont="1" applyBorder="1"/>
    <xf numFmtId="3" fontId="104" fillId="0" borderId="40" xfId="0" applyNumberFormat="1" applyFont="1" applyBorder="1"/>
    <xf numFmtId="0" fontId="104" fillId="0" borderId="0" xfId="73" applyFont="1" applyAlignment="1">
      <alignment vertical="center" wrapText="1"/>
    </xf>
    <xf numFmtId="3" fontId="106" fillId="0" borderId="0" xfId="1973" applyNumberFormat="1" applyFont="1" applyAlignment="1">
      <alignment horizontal="right" wrapText="1"/>
    </xf>
    <xf numFmtId="3" fontId="80" fillId="0" borderId="0" xfId="1973" applyNumberFormat="1" applyFont="1" applyAlignment="1">
      <alignment horizontal="right" wrapText="1"/>
    </xf>
    <xf numFmtId="3" fontId="104" fillId="0" borderId="0" xfId="0" applyNumberFormat="1" applyFont="1" applyAlignment="1">
      <alignment horizontal="right" wrapText="1"/>
    </xf>
    <xf numFmtId="0" fontId="85" fillId="0" borderId="2" xfId="11" applyFont="1" applyBorder="1" applyAlignment="1">
      <alignment horizontal="left"/>
    </xf>
    <xf numFmtId="0" fontId="57" fillId="0" borderId="2" xfId="11" applyFont="1" applyBorder="1" applyAlignment="1">
      <alignment horizontal="left" indent="1"/>
    </xf>
    <xf numFmtId="3" fontId="57" fillId="0" borderId="4" xfId="11" applyNumberFormat="1" applyFont="1" applyBorder="1" applyAlignment="1">
      <alignment horizontal="right"/>
    </xf>
    <xf numFmtId="3" fontId="97" fillId="0" borderId="2" xfId="11" applyNumberFormat="1" applyFont="1" applyBorder="1" applyAlignment="1">
      <alignment horizontal="right"/>
    </xf>
    <xf numFmtId="3" fontId="57" fillId="0" borderId="2" xfId="11" applyNumberFormat="1" applyFont="1" applyBorder="1" applyAlignment="1">
      <alignment horizontal="right"/>
    </xf>
    <xf numFmtId="3" fontId="57" fillId="0" borderId="0" xfId="11" applyNumberFormat="1" applyFont="1" applyAlignment="1">
      <alignment horizontal="right"/>
    </xf>
    <xf numFmtId="169" fontId="57" fillId="0" borderId="0" xfId="78" applyNumberFormat="1" applyFont="1"/>
    <xf numFmtId="169" fontId="57" fillId="0" borderId="0" xfId="11" applyNumberFormat="1" applyFont="1" applyAlignment="1">
      <alignment horizontal="right"/>
    </xf>
    <xf numFmtId="169" fontId="114" fillId="0" borderId="2" xfId="1" applyNumberFormat="1" applyFont="1" applyFill="1" applyBorder="1" applyAlignment="1"/>
    <xf numFmtId="3" fontId="57" fillId="0" borderId="2" xfId="1" applyNumberFormat="1" applyFont="1" applyFill="1" applyBorder="1" applyAlignment="1">
      <alignment horizontal="right" readingOrder="2"/>
    </xf>
    <xf numFmtId="169" fontId="97" fillId="0" borderId="2" xfId="1" applyNumberFormat="1" applyFont="1" applyFill="1" applyBorder="1" applyAlignment="1">
      <alignment horizontal="right" readingOrder="2"/>
    </xf>
    <xf numFmtId="3" fontId="57" fillId="0" borderId="0" xfId="11" applyNumberFormat="1" applyFont="1" applyAlignment="1">
      <alignment horizontal="right" readingOrder="2"/>
    </xf>
    <xf numFmtId="165" fontId="89" fillId="0" borderId="2" xfId="1" applyNumberFormat="1" applyFont="1" applyFill="1" applyBorder="1" applyAlignment="1"/>
    <xf numFmtId="169" fontId="99" fillId="0" borderId="31" xfId="1" applyNumberFormat="1" applyFont="1" applyFill="1" applyBorder="1" applyAlignment="1"/>
    <xf numFmtId="177" fontId="57" fillId="0" borderId="0" xfId="0" applyNumberFormat="1" applyFont="1"/>
    <xf numFmtId="4" fontId="43" fillId="0" borderId="0" xfId="0" applyNumberFormat="1" applyFont="1" applyAlignment="1">
      <alignment horizontal="right" vertical="center"/>
    </xf>
    <xf numFmtId="0" fontId="43" fillId="0" borderId="0" xfId="0" applyFont="1" applyAlignment="1">
      <alignment horizontal="right" vertical="center"/>
    </xf>
    <xf numFmtId="169" fontId="96" fillId="0" borderId="0" xfId="0" applyNumberFormat="1" applyFont="1"/>
    <xf numFmtId="0" fontId="43" fillId="0" borderId="0" xfId="0" applyFont="1" applyAlignment="1">
      <alignment horizontal="center" vertical="center" wrapText="1"/>
    </xf>
    <xf numFmtId="0" fontId="104" fillId="0" borderId="4" xfId="73" applyFont="1" applyBorder="1" applyAlignment="1">
      <alignment horizontal="left" vertical="center" wrapText="1" indent="1"/>
    </xf>
    <xf numFmtId="0" fontId="104" fillId="0" borderId="30" xfId="73" applyFont="1" applyBorder="1" applyAlignment="1">
      <alignment horizontal="left" vertical="center" wrapText="1" indent="1"/>
    </xf>
    <xf numFmtId="3" fontId="104" fillId="0" borderId="4" xfId="1974" applyNumberFormat="1" applyFont="1" applyBorder="1" applyAlignment="1">
      <alignment horizontal="left" vertical="center" wrapText="1" indent="1"/>
    </xf>
    <xf numFmtId="3" fontId="104" fillId="0" borderId="4" xfId="1977" applyNumberFormat="1" applyFont="1" applyBorder="1" applyAlignment="1">
      <alignment horizontal="left" vertical="center" wrapText="1" indent="1"/>
    </xf>
    <xf numFmtId="0" fontId="104" fillId="0" borderId="38" xfId="73" applyFont="1" applyBorder="1" applyAlignment="1">
      <alignment horizontal="left" vertical="center" wrapText="1" indent="1"/>
    </xf>
    <xf numFmtId="0" fontId="57" fillId="0" borderId="2" xfId="11" applyFont="1" applyBorder="1" applyAlignment="1">
      <alignment horizontal="left"/>
    </xf>
    <xf numFmtId="3" fontId="98" fillId="0" borderId="4" xfId="11" applyNumberFormat="1" applyFont="1" applyBorder="1" applyAlignment="1">
      <alignment vertical="center"/>
    </xf>
    <xf numFmtId="169" fontId="57" fillId="0" borderId="0" xfId="0" quotePrefix="1" applyNumberFormat="1" applyFont="1" applyAlignment="1">
      <alignment horizontal="center" vertical="center" wrapText="1"/>
    </xf>
    <xf numFmtId="17" fontId="57" fillId="0" borderId="36" xfId="0" quotePrefix="1" applyNumberFormat="1" applyFont="1" applyBorder="1" applyAlignment="1">
      <alignment horizontal="center" vertical="center" wrapText="1"/>
    </xf>
    <xf numFmtId="17" fontId="57" fillId="0" borderId="35" xfId="0" quotePrefix="1" applyNumberFormat="1" applyFont="1" applyBorder="1" applyAlignment="1">
      <alignment horizontal="center" vertical="center" wrapText="1"/>
    </xf>
    <xf numFmtId="169" fontId="57" fillId="0" borderId="31" xfId="0" applyNumberFormat="1" applyFont="1" applyBorder="1" applyAlignment="1">
      <alignment horizontal="right" vertical="top"/>
    </xf>
    <xf numFmtId="0" fontId="85" fillId="0" borderId="2" xfId="0" applyFont="1" applyBorder="1" applyAlignment="1">
      <alignment horizontal="left" vertical="center" indent="2"/>
    </xf>
    <xf numFmtId="37" fontId="53" fillId="0" borderId="0" xfId="1" applyNumberFormat="1" applyFont="1" applyAlignment="1">
      <alignment vertical="top"/>
    </xf>
    <xf numFmtId="0" fontId="43" fillId="0" borderId="0" xfId="0" applyFont="1" applyAlignment="1">
      <alignment horizontal="left" vertical="center" wrapText="1"/>
    </xf>
    <xf numFmtId="4" fontId="43" fillId="0" borderId="0" xfId="0" applyNumberFormat="1" applyFont="1" applyAlignment="1">
      <alignment horizontal="left" vertical="center" wrapText="1"/>
    </xf>
    <xf numFmtId="169" fontId="115" fillId="0" borderId="0" xfId="0" applyNumberFormat="1" applyFont="1"/>
    <xf numFmtId="0" fontId="53" fillId="0" borderId="0" xfId="0" applyFont="1" applyAlignment="1">
      <alignment horizontal="center" vertical="center" wrapText="1"/>
    </xf>
    <xf numFmtId="169" fontId="57" fillId="0" borderId="2" xfId="11" applyNumberFormat="1" applyFont="1" applyBorder="1" applyAlignment="1">
      <alignment horizontal="right"/>
    </xf>
    <xf numFmtId="3" fontId="57" fillId="0" borderId="2" xfId="11" applyNumberFormat="1" applyFont="1" applyBorder="1" applyAlignment="1">
      <alignment horizontal="right" readingOrder="2"/>
    </xf>
    <xf numFmtId="0" fontId="57" fillId="0" borderId="2" xfId="78" applyFont="1" applyBorder="1" applyAlignment="1">
      <alignment horizontal="right"/>
    </xf>
    <xf numFmtId="169" fontId="99" fillId="0" borderId="2" xfId="78" applyNumberFormat="1" applyFont="1" applyBorder="1" applyAlignment="1">
      <alignment horizontal="right"/>
    </xf>
    <xf numFmtId="169" fontId="97" fillId="0" borderId="2" xfId="78" applyNumberFormat="1" applyFont="1" applyBorder="1" applyAlignment="1">
      <alignment horizontal="right"/>
    </xf>
    <xf numFmtId="0" fontId="57" fillId="0" borderId="0" xfId="78" applyFont="1" applyAlignment="1">
      <alignment vertical="center"/>
    </xf>
    <xf numFmtId="0" fontId="53" fillId="0" borderId="0" xfId="0" applyFont="1" applyAlignment="1">
      <alignment horizontal="right" vertical="center"/>
    </xf>
    <xf numFmtId="4" fontId="0" fillId="0" borderId="0" xfId="0" applyNumberFormat="1" applyAlignment="1">
      <alignment horizontal="right" vertical="center"/>
    </xf>
    <xf numFmtId="0" fontId="0" fillId="0" borderId="0" xfId="0" applyAlignment="1">
      <alignment horizontal="right" vertical="center"/>
    </xf>
    <xf numFmtId="3" fontId="91" fillId="0" borderId="36" xfId="0" applyNumberFormat="1" applyFont="1" applyBorder="1"/>
    <xf numFmtId="3" fontId="57" fillId="0" borderId="35" xfId="1" applyNumberFormat="1" applyFont="1" applyBorder="1"/>
    <xf numFmtId="169" fontId="43" fillId="0" borderId="0" xfId="0" applyNumberFormat="1" applyFont="1" applyAlignment="1">
      <alignment vertical="top"/>
    </xf>
    <xf numFmtId="1" fontId="120" fillId="0" borderId="44" xfId="78" applyNumberFormat="1" applyFont="1" applyBorder="1" applyAlignment="1">
      <alignment horizontal="right" shrinkToFit="1"/>
    </xf>
    <xf numFmtId="169" fontId="57" fillId="0" borderId="0" xfId="0" quotePrefix="1" applyNumberFormat="1" applyFont="1"/>
    <xf numFmtId="49" fontId="87" fillId="0" borderId="0" xfId="0" applyNumberFormat="1" applyFont="1" applyAlignment="1">
      <alignment horizontal="center" vertical="center" wrapText="1"/>
    </xf>
    <xf numFmtId="0" fontId="43" fillId="0" borderId="2" xfId="78" applyBorder="1"/>
    <xf numFmtId="169" fontId="57" fillId="0" borderId="6" xfId="10" applyNumberFormat="1" applyFont="1" applyBorder="1" applyAlignment="1" applyProtection="1">
      <alignment horizontal="right"/>
    </xf>
    <xf numFmtId="3" fontId="97" fillId="0" borderId="2" xfId="78" applyNumberFormat="1" applyFont="1" applyBorder="1" applyAlignment="1">
      <alignment horizontal="right"/>
    </xf>
    <xf numFmtId="166" fontId="53" fillId="0" borderId="0" xfId="0" applyNumberFormat="1" applyFont="1" applyAlignment="1">
      <alignment horizontal="right" vertical="center"/>
    </xf>
    <xf numFmtId="166" fontId="53" fillId="0" borderId="11" xfId="0" applyNumberFormat="1" applyFont="1" applyBorder="1" applyAlignment="1">
      <alignment horizontal="right" vertical="center"/>
    </xf>
    <xf numFmtId="166" fontId="53" fillId="0" borderId="13" xfId="0" applyNumberFormat="1" applyFont="1" applyBorder="1" applyAlignment="1">
      <alignment horizontal="right" vertical="center"/>
    </xf>
    <xf numFmtId="166" fontId="53" fillId="0" borderId="14" xfId="0" applyNumberFormat="1" applyFont="1" applyBorder="1" applyAlignment="1">
      <alignment horizontal="right" vertical="center"/>
    </xf>
    <xf numFmtId="14" fontId="43" fillId="0" borderId="12" xfId="0" applyNumberFormat="1" applyFont="1" applyBorder="1" applyAlignment="1">
      <alignment horizontal="center" vertical="center" wrapText="1"/>
    </xf>
    <xf numFmtId="3" fontId="57" fillId="0" borderId="2" xfId="11" applyNumberFormat="1" applyFont="1" applyBorder="1"/>
    <xf numFmtId="14" fontId="57" fillId="0" borderId="0" xfId="0" applyNumberFormat="1" applyFont="1" applyAlignment="1">
      <alignment horizontal="right" vertical="top"/>
    </xf>
    <xf numFmtId="3" fontId="57" fillId="0" borderId="2" xfId="10" applyNumberFormat="1" applyFont="1" applyBorder="1" applyAlignment="1" applyProtection="1">
      <alignment vertical="top"/>
    </xf>
    <xf numFmtId="0" fontId="57" fillId="0" borderId="2" xfId="10" applyFont="1" applyBorder="1" applyAlignment="1" applyProtection="1">
      <alignment vertical="top"/>
    </xf>
    <xf numFmtId="0" fontId="57" fillId="0" borderId="31" xfId="11" applyFont="1" applyBorder="1"/>
    <xf numFmtId="0" fontId="57" fillId="0" borderId="12" xfId="11" applyFont="1" applyBorder="1"/>
    <xf numFmtId="0" fontId="57" fillId="0" borderId="2" xfId="11" applyFont="1" applyBorder="1"/>
    <xf numFmtId="3" fontId="57" fillId="0" borderId="0" xfId="11" applyNumberFormat="1" applyFont="1"/>
    <xf numFmtId="3" fontId="57" fillId="0" borderId="10" xfId="11" applyNumberFormat="1" applyFont="1" applyBorder="1"/>
    <xf numFmtId="3" fontId="89" fillId="0" borderId="10" xfId="11" applyNumberFormat="1" applyFont="1" applyBorder="1"/>
    <xf numFmtId="3" fontId="89" fillId="0" borderId="2" xfId="11" applyNumberFormat="1" applyFont="1" applyBorder="1"/>
    <xf numFmtId="3" fontId="97" fillId="0" borderId="2" xfId="11" applyNumberFormat="1" applyFont="1" applyBorder="1"/>
    <xf numFmtId="169" fontId="97" fillId="0" borderId="2" xfId="78" applyNumberFormat="1" applyFont="1" applyBorder="1"/>
    <xf numFmtId="0" fontId="97" fillId="0" borderId="2" xfId="78" applyFont="1" applyBorder="1"/>
    <xf numFmtId="3" fontId="97" fillId="0" borderId="2" xfId="78" applyNumberFormat="1" applyFont="1" applyBorder="1"/>
    <xf numFmtId="3" fontId="98" fillId="0" borderId="2" xfId="11" applyNumberFormat="1" applyFont="1" applyBorder="1"/>
    <xf numFmtId="3" fontId="98" fillId="0" borderId="0" xfId="11" applyNumberFormat="1" applyFont="1"/>
    <xf numFmtId="3" fontId="99" fillId="0" borderId="2" xfId="11" applyNumberFormat="1" applyFont="1" applyBorder="1"/>
    <xf numFmtId="169" fontId="99" fillId="0" borderId="2" xfId="78" applyNumberFormat="1" applyFont="1" applyBorder="1"/>
    <xf numFmtId="3" fontId="99" fillId="0" borderId="2" xfId="78" applyNumberFormat="1" applyFont="1" applyBorder="1"/>
    <xf numFmtId="169" fontId="89" fillId="0" borderId="2" xfId="78" applyNumberFormat="1" applyFont="1" applyBorder="1"/>
    <xf numFmtId="169" fontId="57" fillId="0" borderId="0" xfId="11" applyNumberFormat="1" applyFont="1"/>
    <xf numFmtId="169" fontId="57" fillId="0" borderId="2" xfId="11" applyNumberFormat="1" applyFont="1" applyBorder="1"/>
    <xf numFmtId="0" fontId="57" fillId="0" borderId="0" xfId="11" applyFont="1" applyAlignment="1">
      <alignment horizontal="right"/>
    </xf>
    <xf numFmtId="0" fontId="121" fillId="0" borderId="2" xfId="78" applyFont="1" applyBorder="1"/>
    <xf numFmtId="3" fontId="98" fillId="0" borderId="0" xfId="11" applyNumberFormat="1" applyFont="1" applyAlignment="1">
      <alignment vertical="center"/>
    </xf>
    <xf numFmtId="0" fontId="85" fillId="0" borderId="2" xfId="11" applyFont="1" applyBorder="1"/>
    <xf numFmtId="1" fontId="89" fillId="0" borderId="2" xfId="11" applyNumberFormat="1" applyFont="1" applyBorder="1"/>
    <xf numFmtId="3" fontId="98" fillId="0" borderId="4" xfId="11" applyNumberFormat="1" applyFont="1" applyBorder="1"/>
    <xf numFmtId="178" fontId="57" fillId="0" borderId="0" xfId="78" applyNumberFormat="1" applyFont="1"/>
    <xf numFmtId="0" fontId="85" fillId="0" borderId="31" xfId="11" applyFont="1" applyBorder="1"/>
    <xf numFmtId="3" fontId="98" fillId="0" borderId="31" xfId="11" applyNumberFormat="1" applyFont="1" applyBorder="1"/>
    <xf numFmtId="3" fontId="98" fillId="0" borderId="36" xfId="11" applyNumberFormat="1" applyFont="1" applyBorder="1"/>
    <xf numFmtId="169" fontId="99" fillId="0" borderId="31" xfId="78" applyNumberFormat="1" applyFont="1" applyBorder="1"/>
    <xf numFmtId="3" fontId="57" fillId="0" borderId="31" xfId="0" applyNumberFormat="1" applyFont="1" applyBorder="1" applyAlignment="1">
      <alignment horizontal="right"/>
    </xf>
    <xf numFmtId="169" fontId="57" fillId="0" borderId="4" xfId="0" applyNumberFormat="1" applyFont="1" applyBorder="1" applyAlignment="1">
      <alignment wrapText="1"/>
    </xf>
    <xf numFmtId="3" fontId="57" fillId="0" borderId="4" xfId="0" applyNumberFormat="1" applyFont="1" applyBorder="1" applyAlignment="1">
      <alignment wrapText="1"/>
    </xf>
    <xf numFmtId="3" fontId="57" fillId="0" borderId="4" xfId="10" applyNumberFormat="1" applyFont="1" applyFill="1" applyBorder="1" applyAlignment="1" applyProtection="1">
      <alignment horizontal="right"/>
    </xf>
    <xf numFmtId="169" fontId="88" fillId="0" borderId="10" xfId="0" applyNumberFormat="1" applyFont="1" applyBorder="1" applyAlignment="1">
      <alignment horizontal="right"/>
    </xf>
    <xf numFmtId="166" fontId="53" fillId="0" borderId="0" xfId="0" applyNumberFormat="1" applyFont="1" applyAlignment="1">
      <alignment horizontal="center" vertical="center"/>
    </xf>
    <xf numFmtId="0" fontId="57" fillId="0" borderId="32" xfId="0" applyFont="1" applyBorder="1" applyAlignment="1">
      <alignment horizontal="left" vertical="center" wrapText="1"/>
    </xf>
    <xf numFmtId="0" fontId="57" fillId="0" borderId="32" xfId="0" applyFont="1" applyBorder="1" applyAlignment="1">
      <alignment horizontal="right" vertical="center" wrapText="1"/>
    </xf>
    <xf numFmtId="3" fontId="57" fillId="0" borderId="32" xfId="0" applyNumberFormat="1" applyFont="1" applyBorder="1" applyAlignment="1">
      <alignment horizontal="right" vertical="center" wrapText="1"/>
    </xf>
    <xf numFmtId="0" fontId="85" fillId="0" borderId="0" xfId="0" applyFont="1" applyAlignment="1">
      <alignment horizontal="left" vertical="center" wrapText="1"/>
    </xf>
    <xf numFmtId="0" fontId="88" fillId="0" borderId="0" xfId="0" applyFont="1" applyAlignment="1">
      <alignment vertical="center"/>
    </xf>
    <xf numFmtId="0" fontId="88" fillId="0" borderId="45" xfId="0" applyFont="1" applyBorder="1" applyAlignment="1">
      <alignment horizontal="center" vertical="center" wrapText="1"/>
    </xf>
    <xf numFmtId="0" fontId="0" fillId="0" borderId="45" xfId="0" applyBorder="1"/>
    <xf numFmtId="169" fontId="53" fillId="0" borderId="0" xfId="0" applyNumberFormat="1" applyFont="1" applyAlignment="1">
      <alignment vertical="center"/>
    </xf>
    <xf numFmtId="169" fontId="53" fillId="0" borderId="0" xfId="0" applyNumberFormat="1" applyFont="1" applyAlignment="1">
      <alignment horizontal="left" vertical="center" wrapText="1"/>
    </xf>
    <xf numFmtId="0" fontId="85" fillId="0" borderId="12" xfId="0" applyFont="1" applyBorder="1" applyAlignment="1">
      <alignment horizontal="center" vertical="center"/>
    </xf>
    <xf numFmtId="0" fontId="85" fillId="0" borderId="12" xfId="0" applyFont="1" applyBorder="1" applyAlignment="1">
      <alignment horizontal="center" vertical="center" wrapText="1"/>
    </xf>
    <xf numFmtId="9" fontId="57" fillId="0" borderId="0" xfId="14" applyFont="1" applyBorder="1" applyAlignment="1">
      <alignment horizontal="right"/>
    </xf>
    <xf numFmtId="9" fontId="43" fillId="0" borderId="0" xfId="14"/>
    <xf numFmtId="3" fontId="89" fillId="0" borderId="2" xfId="78" applyNumberFormat="1" applyFont="1" applyBorder="1"/>
    <xf numFmtId="3" fontId="99" fillId="0" borderId="31" xfId="78" applyNumberFormat="1" applyFont="1" applyBorder="1"/>
    <xf numFmtId="169" fontId="57" fillId="0" borderId="0" xfId="1" applyNumberFormat="1" applyFont="1" applyBorder="1" applyAlignment="1">
      <alignment vertical="top"/>
    </xf>
    <xf numFmtId="169" fontId="97" fillId="0" borderId="2" xfId="1" applyNumberFormat="1" applyFont="1" applyFill="1" applyBorder="1" applyAlignment="1"/>
    <xf numFmtId="0" fontId="88" fillId="0" borderId="6" xfId="0" applyFont="1" applyBorder="1" applyAlignment="1">
      <alignment horizontal="center" vertical="center"/>
    </xf>
    <xf numFmtId="0" fontId="57" fillId="0" borderId="36" xfId="0" applyFont="1" applyBorder="1" applyAlignment="1">
      <alignment horizontal="left" vertical="center"/>
    </xf>
    <xf numFmtId="0" fontId="57" fillId="0" borderId="35" xfId="0" applyFont="1" applyBorder="1" applyAlignment="1">
      <alignment horizontal="right" vertical="center"/>
    </xf>
    <xf numFmtId="0" fontId="57" fillId="0" borderId="31" xfId="0" applyFont="1" applyBorder="1" applyAlignment="1">
      <alignment horizontal="right" vertical="center"/>
    </xf>
    <xf numFmtId="0" fontId="85" fillId="0" borderId="31" xfId="0" applyFont="1" applyBorder="1" applyAlignment="1">
      <alignment horizontal="right" vertical="center"/>
    </xf>
    <xf numFmtId="3" fontId="106" fillId="0" borderId="0" xfId="0" applyNumberFormat="1" applyFont="1" applyAlignment="1">
      <alignment horizontal="right" wrapText="1"/>
    </xf>
    <xf numFmtId="3" fontId="106" fillId="0" borderId="46" xfId="0" applyNumberFormat="1" applyFont="1" applyBorder="1" applyAlignment="1">
      <alignment horizontal="right" wrapText="1"/>
    </xf>
    <xf numFmtId="0" fontId="104" fillId="0" borderId="31" xfId="73" applyFont="1" applyBorder="1" applyAlignment="1">
      <alignment horizontal="left" vertical="center" wrapText="1" indent="1"/>
    </xf>
    <xf numFmtId="3" fontId="106" fillId="0" borderId="28" xfId="0" applyNumberFormat="1" applyFont="1" applyBorder="1"/>
    <xf numFmtId="3" fontId="104" fillId="0" borderId="7" xfId="1974" applyNumberFormat="1" applyFont="1" applyBorder="1" applyAlignment="1">
      <alignment horizontal="left" vertical="center" wrapText="1"/>
    </xf>
    <xf numFmtId="3" fontId="104" fillId="0" borderId="31" xfId="0" applyNumberFormat="1" applyFont="1" applyBorder="1" applyAlignment="1">
      <alignment horizontal="right"/>
    </xf>
    <xf numFmtId="3" fontId="106" fillId="0" borderId="39" xfId="1973" applyNumberFormat="1" applyFont="1" applyBorder="1" applyAlignment="1">
      <alignment horizontal="right" wrapText="1"/>
    </xf>
    <xf numFmtId="3" fontId="106" fillId="0" borderId="47" xfId="1973" applyNumberFormat="1" applyFont="1" applyBorder="1" applyAlignment="1">
      <alignment horizontal="right" wrapText="1"/>
    </xf>
    <xf numFmtId="3" fontId="80" fillId="0" borderId="31" xfId="1973" applyNumberFormat="1" applyFont="1" applyBorder="1" applyAlignment="1">
      <alignment horizontal="right" wrapText="1"/>
    </xf>
    <xf numFmtId="0" fontId="88" fillId="0" borderId="4" xfId="0" applyFont="1" applyBorder="1" applyAlignment="1">
      <alignment horizontal="center" vertical="center" wrapText="1"/>
    </xf>
    <xf numFmtId="0" fontId="88" fillId="0" borderId="0" xfId="0" applyFont="1" applyAlignment="1">
      <alignment horizontal="center" vertical="center" wrapText="1"/>
    </xf>
    <xf numFmtId="174" fontId="123" fillId="0" borderId="0" xfId="0" applyNumberFormat="1" applyFont="1"/>
    <xf numFmtId="3" fontId="46" fillId="0" borderId="31" xfId="11" applyNumberFormat="1" applyFont="1" applyBorder="1" applyAlignment="1">
      <alignment horizontal="center"/>
    </xf>
    <xf numFmtId="0" fontId="88" fillId="0" borderId="12" xfId="78" applyFont="1" applyBorder="1" applyAlignment="1">
      <alignment horizontal="center"/>
    </xf>
    <xf numFmtId="0" fontId="124" fillId="0" borderId="12" xfId="78" applyFont="1" applyBorder="1" applyAlignment="1">
      <alignment horizontal="center"/>
    </xf>
    <xf numFmtId="3" fontId="57" fillId="0" borderId="4" xfId="11" applyNumberFormat="1" applyFont="1" applyBorder="1"/>
    <xf numFmtId="178" fontId="43" fillId="0" borderId="0" xfId="78" applyNumberFormat="1"/>
    <xf numFmtId="169" fontId="57" fillId="0" borderId="0" xfId="1" applyNumberFormat="1" applyFont="1" applyBorder="1" applyAlignment="1">
      <alignment readingOrder="2"/>
    </xf>
    <xf numFmtId="165" fontId="57" fillId="0" borderId="2" xfId="78" applyNumberFormat="1" applyFont="1" applyBorder="1"/>
    <xf numFmtId="0" fontId="57" fillId="0" borderId="2" xfId="12" applyFont="1" applyBorder="1"/>
    <xf numFmtId="3" fontId="57" fillId="0" borderId="2" xfId="12" applyNumberFormat="1" applyFont="1" applyBorder="1"/>
    <xf numFmtId="165" fontId="57" fillId="0" borderId="31" xfId="78" applyNumberFormat="1" applyFont="1" applyBorder="1"/>
    <xf numFmtId="169" fontId="57" fillId="0" borderId="2" xfId="12" applyNumberFormat="1" applyFont="1" applyBorder="1"/>
    <xf numFmtId="3" fontId="99" fillId="0" borderId="2" xfId="78" applyNumberFormat="1" applyFont="1" applyBorder="1" applyAlignment="1">
      <alignment vertical="center"/>
    </xf>
    <xf numFmtId="169" fontId="57" fillId="0" borderId="7" xfId="0" quotePrefix="1" applyNumberFormat="1" applyFont="1" applyBorder="1" applyAlignment="1">
      <alignment horizontal="right" vertical="center"/>
    </xf>
    <xf numFmtId="0" fontId="0" fillId="0" borderId="0" xfId="0" applyAlignment="1">
      <alignment horizontal="left" vertical="center" wrapText="1"/>
    </xf>
    <xf numFmtId="4" fontId="53" fillId="0" borderId="0" xfId="0" applyNumberFormat="1" applyFont="1" applyAlignment="1">
      <alignment horizontal="left" vertical="center" wrapText="1"/>
    </xf>
    <xf numFmtId="0" fontId="127" fillId="0" borderId="0" xfId="0" applyFont="1"/>
    <xf numFmtId="0" fontId="126" fillId="0" borderId="0" xfId="0" applyFont="1" applyAlignment="1">
      <alignment horizontal="center" vertical="center"/>
    </xf>
    <xf numFmtId="169" fontId="88" fillId="0" borderId="0" xfId="0" applyNumberFormat="1" applyFont="1" applyAlignment="1">
      <alignment horizontal="center" vertical="center" wrapText="1"/>
    </xf>
    <xf numFmtId="3" fontId="88" fillId="0" borderId="0" xfId="0" applyNumberFormat="1" applyFont="1" applyAlignment="1">
      <alignment horizontal="center" vertical="center" wrapText="1"/>
    </xf>
    <xf numFmtId="0" fontId="88" fillId="0" borderId="6" xfId="0" applyFont="1" applyBorder="1" applyAlignment="1">
      <alignment horizontal="center" vertical="center" wrapText="1"/>
    </xf>
    <xf numFmtId="0" fontId="88" fillId="0" borderId="4" xfId="0" applyFont="1" applyBorder="1" applyAlignment="1">
      <alignment horizontal="left" vertical="center"/>
    </xf>
    <xf numFmtId="0" fontId="88" fillId="0" borderId="10" xfId="0" applyFont="1" applyBorder="1" applyAlignment="1">
      <alignment horizontal="left" vertical="center"/>
    </xf>
    <xf numFmtId="3" fontId="57" fillId="0" borderId="2" xfId="0" applyNumberFormat="1" applyFont="1" applyBorder="1" applyAlignment="1">
      <alignment horizontal="left"/>
    </xf>
    <xf numFmtId="3" fontId="91" fillId="0" borderId="2" xfId="12" applyNumberFormat="1" applyFont="1" applyBorder="1" applyAlignment="1">
      <alignment horizontal="left"/>
    </xf>
    <xf numFmtId="0" fontId="57" fillId="0" borderId="2" xfId="0" applyFont="1" applyBorder="1" applyAlignment="1">
      <alignment horizontal="left"/>
    </xf>
    <xf numFmtId="3" fontId="57" fillId="0" borderId="31" xfId="0" applyNumberFormat="1" applyFont="1" applyBorder="1" applyAlignment="1">
      <alignment horizontal="left"/>
    </xf>
    <xf numFmtId="0" fontId="0" fillId="0" borderId="0" xfId="0" applyAlignment="1">
      <alignment horizontal="left"/>
    </xf>
    <xf numFmtId="0" fontId="0" fillId="0" borderId="0" xfId="0" applyAlignment="1">
      <alignment vertical="center" wrapText="1"/>
    </xf>
    <xf numFmtId="0" fontId="88" fillId="0" borderId="10" xfId="0" applyFont="1" applyBorder="1" applyAlignment="1">
      <alignment horizontal="center" vertical="center" wrapText="1"/>
    </xf>
    <xf numFmtId="169" fontId="91" fillId="0" borderId="6" xfId="0" applyNumberFormat="1" applyFont="1" applyBorder="1" applyAlignment="1">
      <alignment wrapText="1"/>
    </xf>
    <xf numFmtId="169" fontId="57" fillId="0" borderId="31" xfId="0" applyNumberFormat="1" applyFont="1" applyBorder="1" applyAlignment="1">
      <alignment wrapText="1"/>
    </xf>
    <xf numFmtId="3" fontId="57" fillId="0" borderId="0" xfId="0" applyNumberFormat="1" applyFont="1" applyAlignment="1">
      <alignment wrapText="1"/>
    </xf>
    <xf numFmtId="9" fontId="57" fillId="0" borderId="0" xfId="14" applyFont="1" applyFill="1" applyAlignment="1">
      <alignment wrapText="1"/>
    </xf>
    <xf numFmtId="4" fontId="57" fillId="0" borderId="0" xfId="0" applyNumberFormat="1" applyFont="1" applyAlignment="1">
      <alignment wrapText="1"/>
    </xf>
    <xf numFmtId="0" fontId="0" fillId="0" borderId="0" xfId="0" applyAlignment="1">
      <alignment wrapText="1"/>
    </xf>
    <xf numFmtId="3" fontId="91" fillId="0" borderId="6" xfId="0" applyNumberFormat="1" applyFont="1" applyBorder="1"/>
    <xf numFmtId="0" fontId="91" fillId="0" borderId="6" xfId="0" applyFont="1" applyBorder="1"/>
    <xf numFmtId="169" fontId="96" fillId="0" borderId="4" xfId="0" applyNumberFormat="1" applyFont="1" applyBorder="1"/>
    <xf numFmtId="0" fontId="88" fillId="0" borderId="36" xfId="11" applyFont="1" applyBorder="1" applyAlignment="1">
      <alignment horizontal="center" vertical="center"/>
    </xf>
    <xf numFmtId="0" fontId="124" fillId="0" borderId="12" xfId="78" applyFont="1" applyBorder="1"/>
    <xf numFmtId="0" fontId="124" fillId="0" borderId="6" xfId="78" applyFont="1" applyBorder="1"/>
    <xf numFmtId="0" fontId="128" fillId="0" borderId="6" xfId="78" applyFont="1" applyBorder="1"/>
    <xf numFmtId="0" fontId="124" fillId="0" borderId="6" xfId="78" applyFont="1" applyBorder="1" applyAlignment="1">
      <alignment horizontal="right"/>
    </xf>
    <xf numFmtId="0" fontId="104" fillId="0" borderId="39" xfId="73" applyFont="1" applyBorder="1" applyAlignment="1">
      <alignment horizontal="left" vertical="center" wrapText="1" indent="1"/>
    </xf>
    <xf numFmtId="0" fontId="43" fillId="0" borderId="0" xfId="0" applyFont="1" applyAlignment="1">
      <alignment horizontal="left" vertical="center"/>
    </xf>
    <xf numFmtId="3" fontId="106" fillId="0" borderId="40" xfId="0" applyNumberFormat="1" applyFont="1" applyBorder="1"/>
    <xf numFmtId="3" fontId="106" fillId="0" borderId="42" xfId="0" applyNumberFormat="1" applyFont="1" applyBorder="1"/>
    <xf numFmtId="169" fontId="57" fillId="0" borderId="0" xfId="0" applyNumberFormat="1" applyFont="1" applyAlignment="1">
      <alignment wrapText="1"/>
    </xf>
    <xf numFmtId="3" fontId="106" fillId="0" borderId="43" xfId="0" applyNumberFormat="1" applyFont="1" applyBorder="1"/>
    <xf numFmtId="3" fontId="106" fillId="0" borderId="48" xfId="0" applyNumberFormat="1" applyFont="1" applyBorder="1"/>
    <xf numFmtId="0" fontId="96" fillId="0" borderId="2" xfId="0" applyFont="1" applyBorder="1" applyAlignment="1">
      <alignment horizontal="left" indent="1"/>
    </xf>
    <xf numFmtId="0" fontId="43" fillId="0" borderId="31" xfId="0" applyFont="1" applyBorder="1" applyAlignment="1">
      <alignment horizontal="left" indent="1"/>
    </xf>
    <xf numFmtId="0" fontId="78" fillId="0" borderId="0" xfId="0" applyFont="1" applyAlignment="1">
      <alignment horizontal="left" vertical="top" wrapText="1"/>
    </xf>
    <xf numFmtId="0" fontId="84" fillId="0" borderId="0" xfId="0" applyFont="1" applyAlignment="1">
      <alignment horizontal="center" vertical="top" wrapText="1"/>
    </xf>
    <xf numFmtId="0" fontId="79" fillId="0" borderId="0" xfId="0" applyFont="1" applyAlignment="1">
      <alignment horizontal="center" vertical="top" wrapText="1"/>
    </xf>
    <xf numFmtId="0" fontId="87" fillId="0" borderId="0" xfId="0" applyFont="1" applyAlignment="1">
      <alignment horizontal="center" vertical="top" wrapText="1"/>
    </xf>
    <xf numFmtId="49" fontId="87" fillId="0" borderId="0" xfId="0" applyNumberFormat="1" applyFont="1" applyAlignment="1">
      <alignment horizontal="center" vertical="center" wrapText="1"/>
    </xf>
    <xf numFmtId="0" fontId="57" fillId="0" borderId="4" xfId="0" applyFont="1" applyBorder="1" applyAlignment="1">
      <alignment horizontal="left" vertical="center" wrapText="1"/>
    </xf>
    <xf numFmtId="0" fontId="57" fillId="0" borderId="6" xfId="0" applyFont="1" applyBorder="1" applyAlignment="1">
      <alignment horizontal="left" vertical="center" wrapText="1"/>
    </xf>
    <xf numFmtId="0" fontId="88" fillId="0" borderId="4" xfId="0" applyFont="1" applyBorder="1" applyAlignment="1">
      <alignment horizontal="center" vertical="center" wrapText="1"/>
    </xf>
    <xf numFmtId="0" fontId="88" fillId="0" borderId="0" xfId="0" applyFont="1" applyAlignment="1">
      <alignment vertical="center" wrapText="1"/>
    </xf>
    <xf numFmtId="0" fontId="88" fillId="0" borderId="6" xfId="0" applyFont="1" applyBorder="1" applyAlignment="1">
      <alignment vertical="center" wrapText="1"/>
    </xf>
    <xf numFmtId="165" fontId="88" fillId="0" borderId="4" xfId="0" applyNumberFormat="1" applyFont="1" applyBorder="1" applyAlignment="1">
      <alignment horizontal="center" vertical="center" wrapText="1"/>
    </xf>
    <xf numFmtId="165" fontId="88" fillId="0" borderId="6" xfId="0" applyNumberFormat="1" applyFont="1" applyBorder="1" applyAlignment="1">
      <alignment horizontal="center" vertical="center" wrapText="1"/>
    </xf>
    <xf numFmtId="0" fontId="85" fillId="0" borderId="7" xfId="0" quotePrefix="1" applyFont="1" applyBorder="1" applyAlignment="1">
      <alignment horizontal="center" vertical="center" wrapText="1"/>
    </xf>
    <xf numFmtId="0" fontId="85" fillId="0" borderId="9" xfId="0" quotePrefix="1" applyFont="1" applyBorder="1" applyAlignment="1">
      <alignment horizontal="center" vertical="center" wrapText="1"/>
    </xf>
    <xf numFmtId="0" fontId="85" fillId="0" borderId="5" xfId="0" quotePrefix="1" applyFont="1" applyBorder="1" applyAlignment="1">
      <alignment horizontal="center" vertical="center" wrapText="1"/>
    </xf>
    <xf numFmtId="0" fontId="88" fillId="0" borderId="0" xfId="0" applyFont="1" applyAlignment="1">
      <alignment horizontal="center" vertical="center" wrapText="1"/>
    </xf>
    <xf numFmtId="0" fontId="88" fillId="0" borderId="6" xfId="0" applyFont="1" applyBorder="1" applyAlignment="1">
      <alignment horizontal="center" vertical="center" wrapText="1"/>
    </xf>
    <xf numFmtId="165" fontId="88" fillId="0" borderId="4" xfId="0" applyNumberFormat="1" applyFont="1" applyBorder="1" applyAlignment="1">
      <alignment horizontal="center" vertical="center"/>
    </xf>
    <xf numFmtId="165" fontId="88" fillId="0" borderId="6" xfId="0" applyNumberFormat="1" applyFont="1" applyBorder="1" applyAlignment="1">
      <alignment horizontal="center" vertical="center"/>
    </xf>
    <xf numFmtId="0" fontId="57" fillId="0" borderId="0" xfId="78" applyFont="1" applyAlignment="1">
      <alignment horizontal="left" wrapText="1"/>
    </xf>
    <xf numFmtId="0" fontId="47" fillId="0" borderId="36" xfId="78" applyFont="1" applyBorder="1" applyAlignment="1">
      <alignment horizontal="left" vertical="center"/>
    </xf>
    <xf numFmtId="0" fontId="43" fillId="0" borderId="0" xfId="78" applyAlignment="1">
      <alignment vertical="center"/>
    </xf>
    <xf numFmtId="0" fontId="43" fillId="0" borderId="36" xfId="78" applyBorder="1" applyAlignment="1">
      <alignment vertical="center"/>
    </xf>
    <xf numFmtId="17" fontId="88" fillId="0" borderId="7" xfId="78" quotePrefix="1" applyNumberFormat="1" applyFont="1" applyBorder="1" applyAlignment="1">
      <alignment horizontal="center" vertical="center"/>
    </xf>
    <xf numFmtId="17" fontId="88" fillId="0" borderId="9" xfId="78" quotePrefix="1" applyNumberFormat="1" applyFont="1" applyBorder="1" applyAlignment="1">
      <alignment horizontal="center" vertical="center"/>
    </xf>
    <xf numFmtId="17" fontId="88" fillId="0" borderId="5" xfId="78" quotePrefix="1" applyNumberFormat="1" applyFont="1" applyBorder="1" applyAlignment="1">
      <alignment horizontal="center" vertical="center"/>
    </xf>
    <xf numFmtId="0" fontId="57" fillId="0" borderId="0" xfId="0" applyFont="1" applyAlignment="1">
      <alignment horizontal="left" wrapText="1"/>
    </xf>
    <xf numFmtId="0" fontId="57" fillId="0" borderId="11" xfId="0" applyFont="1" applyBorder="1" applyAlignment="1">
      <alignment horizontal="center" vertical="center" wrapText="1"/>
    </xf>
    <xf numFmtId="0" fontId="57" fillId="0" borderId="13" xfId="0" applyFont="1" applyBorder="1" applyAlignment="1">
      <alignment horizontal="center" vertical="center" wrapText="1"/>
    </xf>
    <xf numFmtId="0" fontId="57" fillId="0" borderId="14" xfId="0" applyFont="1" applyBorder="1" applyAlignment="1">
      <alignment horizontal="center" vertical="center" wrapText="1"/>
    </xf>
    <xf numFmtId="0" fontId="57" fillId="0" borderId="11" xfId="0" quotePrefix="1" applyFont="1" applyBorder="1" applyAlignment="1">
      <alignment horizontal="center" vertical="center" wrapText="1"/>
    </xf>
    <xf numFmtId="0" fontId="0" fillId="0" borderId="13" xfId="0" applyBorder="1" applyAlignment="1">
      <alignment horizontal="center" vertical="center" wrapText="1"/>
    </xf>
    <xf numFmtId="0" fontId="43" fillId="0" borderId="10" xfId="0" applyFont="1" applyBorder="1" applyAlignment="1">
      <alignment horizontal="center" vertical="center" wrapText="1"/>
    </xf>
    <xf numFmtId="0" fontId="0" fillId="0" borderId="31" xfId="0" applyBorder="1" applyAlignment="1">
      <alignment vertical="center"/>
    </xf>
    <xf numFmtId="0" fontId="88" fillId="0" borderId="7" xfId="0" applyFont="1" applyBorder="1" applyAlignment="1">
      <alignment horizontal="center" vertical="center" wrapText="1"/>
    </xf>
    <xf numFmtId="0" fontId="88" fillId="0" borderId="9" xfId="0" applyFont="1" applyBorder="1" applyAlignment="1">
      <alignment horizontal="center" vertical="center" wrapText="1"/>
    </xf>
    <xf numFmtId="0" fontId="88" fillId="0" borderId="5" xfId="0" applyFont="1" applyBorder="1" applyAlignment="1">
      <alignment horizontal="center" vertical="center" wrapText="1"/>
    </xf>
    <xf numFmtId="0" fontId="88" fillId="0" borderId="11" xfId="78" applyFont="1" applyBorder="1" applyAlignment="1">
      <alignment horizontal="center" vertical="center" wrapText="1"/>
    </xf>
    <xf numFmtId="0" fontId="88" fillId="0" borderId="13" xfId="78" applyFont="1" applyBorder="1" applyAlignment="1">
      <alignment horizontal="center" vertical="center" wrapText="1"/>
    </xf>
    <xf numFmtId="0" fontId="88" fillId="0" borderId="14" xfId="78" applyFont="1" applyBorder="1" applyAlignment="1">
      <alignment horizontal="center" vertical="center" wrapText="1"/>
    </xf>
    <xf numFmtId="0" fontId="88" fillId="0" borderId="4" xfId="0" applyFont="1" applyBorder="1" applyAlignment="1">
      <alignment horizontal="center" wrapText="1"/>
    </xf>
    <xf numFmtId="0" fontId="88" fillId="0" borderId="0" xfId="0" applyFont="1" applyAlignment="1">
      <alignment horizontal="center" wrapText="1"/>
    </xf>
    <xf numFmtId="0" fontId="88" fillId="0" borderId="6" xfId="0" applyFont="1" applyBorder="1" applyAlignment="1">
      <alignment horizontal="center" wrapText="1"/>
    </xf>
    <xf numFmtId="0" fontId="57" fillId="0" borderId="11" xfId="0" quotePrefix="1" applyFont="1" applyBorder="1" applyAlignment="1">
      <alignment horizontal="center" vertical="center"/>
    </xf>
    <xf numFmtId="0" fontId="57" fillId="0" borderId="13" xfId="0" quotePrefix="1" applyFont="1" applyBorder="1" applyAlignment="1">
      <alignment horizontal="center" vertical="center"/>
    </xf>
    <xf numFmtId="0" fontId="57" fillId="0" borderId="14" xfId="0" quotePrefix="1" applyFont="1" applyBorder="1" applyAlignment="1">
      <alignment horizontal="center" vertical="center"/>
    </xf>
    <xf numFmtId="0" fontId="57" fillId="0" borderId="0" xfId="0" applyFont="1" applyAlignment="1">
      <alignment vertical="top" wrapText="1"/>
    </xf>
    <xf numFmtId="17" fontId="57" fillId="0" borderId="11" xfId="0" quotePrefix="1" applyNumberFormat="1" applyFont="1" applyBorder="1" applyAlignment="1">
      <alignment horizontal="center" vertical="center"/>
    </xf>
    <xf numFmtId="17" fontId="57" fillId="0" borderId="14" xfId="0" quotePrefix="1" applyNumberFormat="1" applyFont="1" applyBorder="1" applyAlignment="1">
      <alignment horizontal="center" vertical="center"/>
    </xf>
    <xf numFmtId="0" fontId="47" fillId="0" borderId="29" xfId="0" applyFont="1" applyBorder="1" applyAlignment="1">
      <alignment horizontal="left" vertical="center"/>
    </xf>
    <xf numFmtId="0" fontId="47" fillId="0" borderId="36" xfId="0" applyFont="1" applyBorder="1" applyAlignment="1">
      <alignment horizontal="left" vertical="center"/>
    </xf>
    <xf numFmtId="0" fontId="57" fillId="0" borderId="11" xfId="0" applyFont="1" applyBorder="1" applyAlignment="1">
      <alignment horizontal="center" vertical="center"/>
    </xf>
    <xf numFmtId="0" fontId="57" fillId="0" borderId="14" xfId="0" applyFont="1" applyBorder="1" applyAlignment="1">
      <alignment horizontal="center" vertical="center"/>
    </xf>
    <xf numFmtId="0" fontId="46" fillId="0" borderId="11" xfId="0" applyFont="1" applyBorder="1" applyAlignment="1">
      <alignment horizontal="center" vertical="top" wrapText="1"/>
    </xf>
    <xf numFmtId="0" fontId="46" fillId="0" borderId="13" xfId="0" applyFont="1" applyBorder="1" applyAlignment="1">
      <alignment horizontal="center" vertical="top" wrapText="1"/>
    </xf>
    <xf numFmtId="0" fontId="46" fillId="0" borderId="14" xfId="0" applyFont="1" applyBorder="1" applyAlignment="1">
      <alignment horizontal="center" vertical="top" wrapText="1"/>
    </xf>
    <xf numFmtId="0" fontId="88" fillId="0" borderId="40" xfId="0" applyFont="1" applyBorder="1" applyAlignment="1">
      <alignment horizontal="center" vertical="center" wrapText="1"/>
    </xf>
    <xf numFmtId="0" fontId="88" fillId="0" borderId="41" xfId="0" applyFont="1" applyBorder="1" applyAlignment="1">
      <alignment horizontal="center" vertical="center" wrapText="1"/>
    </xf>
    <xf numFmtId="0" fontId="88" fillId="0" borderId="42" xfId="0" applyFont="1" applyBorder="1" applyAlignment="1">
      <alignment horizontal="center" vertical="center" wrapText="1"/>
    </xf>
    <xf numFmtId="0" fontId="88" fillId="0" borderId="4" xfId="0" applyFont="1" applyBorder="1" applyAlignment="1">
      <alignment horizontal="center"/>
    </xf>
    <xf numFmtId="0" fontId="88" fillId="0" borderId="0" xfId="0" applyFont="1"/>
    <xf numFmtId="0" fontId="47" fillId="0" borderId="36" xfId="0" applyFont="1" applyBorder="1" applyAlignment="1">
      <alignment horizontal="left" vertical="center" wrapText="1"/>
    </xf>
    <xf numFmtId="0" fontId="88" fillId="0" borderId="0" xfId="0" applyFont="1" applyAlignment="1">
      <alignment horizontal="center"/>
    </xf>
    <xf numFmtId="0" fontId="47" fillId="0" borderId="36" xfId="11" applyFont="1" applyBorder="1" applyAlignment="1">
      <alignment vertical="center" wrapText="1"/>
    </xf>
    <xf numFmtId="0" fontId="78" fillId="0" borderId="36" xfId="78" applyFont="1" applyBorder="1" applyAlignment="1">
      <alignment vertical="center" wrapText="1"/>
    </xf>
    <xf numFmtId="0" fontId="102" fillId="0" borderId="11" xfId="78" quotePrefix="1" applyFont="1" applyBorder="1" applyAlignment="1">
      <alignment horizontal="center" wrapText="1"/>
    </xf>
    <xf numFmtId="0" fontId="102" fillId="0" borderId="13" xfId="78" quotePrefix="1" applyFont="1" applyBorder="1" applyAlignment="1">
      <alignment horizontal="center" wrapText="1"/>
    </xf>
    <xf numFmtId="0" fontId="102" fillId="0" borderId="14" xfId="78" quotePrefix="1" applyFont="1" applyBorder="1" applyAlignment="1">
      <alignment horizontal="center" wrapText="1"/>
    </xf>
    <xf numFmtId="0" fontId="89" fillId="0" borderId="11" xfId="78" quotePrefix="1" applyFont="1" applyBorder="1" applyAlignment="1">
      <alignment horizontal="center" wrapText="1"/>
    </xf>
    <xf numFmtId="0" fontId="89" fillId="0" borderId="13" xfId="78" quotePrefix="1" applyFont="1" applyBorder="1" applyAlignment="1">
      <alignment horizontal="center" wrapText="1"/>
    </xf>
    <xf numFmtId="0" fontId="89" fillId="0" borderId="14" xfId="78" quotePrefix="1" applyFont="1" applyBorder="1" applyAlignment="1">
      <alignment horizontal="center" wrapText="1"/>
    </xf>
    <xf numFmtId="0" fontId="43" fillId="0" borderId="36" xfId="78" applyBorder="1" applyAlignment="1">
      <alignment vertical="center" wrapText="1"/>
    </xf>
    <xf numFmtId="0" fontId="125" fillId="0" borderId="11" xfId="78" quotePrefix="1" applyFont="1" applyBorder="1" applyAlignment="1">
      <alignment horizontal="center" wrapText="1"/>
    </xf>
    <xf numFmtId="0" fontId="125" fillId="0" borderId="13" xfId="78" quotePrefix="1" applyFont="1" applyBorder="1" applyAlignment="1">
      <alignment horizontal="center" wrapText="1"/>
    </xf>
    <xf numFmtId="0" fontId="125" fillId="0" borderId="14" xfId="78" quotePrefix="1" applyFont="1" applyBorder="1" applyAlignment="1">
      <alignment horizontal="center" wrapText="1"/>
    </xf>
    <xf numFmtId="0" fontId="59" fillId="0" borderId="11" xfId="78" quotePrefix="1" applyFont="1" applyBorder="1" applyAlignment="1">
      <alignment horizontal="center" wrapText="1"/>
    </xf>
    <xf numFmtId="0" fontId="59" fillId="0" borderId="13" xfId="78" quotePrefix="1" applyFont="1" applyBorder="1" applyAlignment="1">
      <alignment horizontal="center" wrapText="1"/>
    </xf>
    <xf numFmtId="0" fontId="59" fillId="0" borderId="14" xfId="78" quotePrefix="1" applyFont="1" applyBorder="1" applyAlignment="1">
      <alignment horizontal="center" wrapText="1"/>
    </xf>
    <xf numFmtId="0" fontId="106" fillId="0" borderId="0" xfId="1981" applyFont="1" applyAlignment="1">
      <alignment horizontal="left" wrapText="1"/>
    </xf>
    <xf numFmtId="0" fontId="110" fillId="0" borderId="35" xfId="73" applyFont="1" applyBorder="1" applyAlignment="1">
      <alignment horizontal="left" vertical="center"/>
    </xf>
    <xf numFmtId="0" fontId="110" fillId="0" borderId="31" xfId="73" applyFont="1" applyBorder="1" applyAlignment="1">
      <alignment horizontal="left" vertical="center"/>
    </xf>
    <xf numFmtId="0" fontId="110" fillId="0" borderId="30" xfId="73" applyFont="1" applyBorder="1" applyAlignment="1">
      <alignment horizontal="left" vertical="center"/>
    </xf>
    <xf numFmtId="0" fontId="107" fillId="0" borderId="12" xfId="73" applyFont="1" applyBorder="1" applyAlignment="1">
      <alignment horizontal="center" wrapText="1"/>
    </xf>
    <xf numFmtId="0" fontId="105" fillId="0" borderId="12" xfId="73" applyFont="1" applyBorder="1" applyAlignment="1">
      <alignment horizontal="center" vertical="center" wrapText="1"/>
    </xf>
    <xf numFmtId="0" fontId="108" fillId="0" borderId="12" xfId="73" applyFont="1" applyBorder="1" applyAlignment="1">
      <alignment horizontal="center" vertical="center" wrapText="1"/>
    </xf>
    <xf numFmtId="0" fontId="47" fillId="0" borderId="0" xfId="0" applyFont="1" applyAlignment="1">
      <alignment horizontal="left" vertical="center"/>
    </xf>
    <xf numFmtId="0" fontId="78" fillId="0" borderId="0" xfId="0" applyFont="1" applyAlignment="1">
      <alignment vertical="center"/>
    </xf>
    <xf numFmtId="17" fontId="88" fillId="0" borderId="7" xfId="0" quotePrefix="1" applyNumberFormat="1" applyFont="1" applyBorder="1" applyAlignment="1">
      <alignment horizontal="center" vertical="center"/>
    </xf>
    <xf numFmtId="17" fontId="88" fillId="0" borderId="9" xfId="0" quotePrefix="1" applyNumberFormat="1" applyFont="1" applyBorder="1" applyAlignment="1">
      <alignment horizontal="center" vertical="center"/>
    </xf>
    <xf numFmtId="17" fontId="88" fillId="0" borderId="5" xfId="0" quotePrefix="1" applyNumberFormat="1" applyFont="1" applyBorder="1" applyAlignment="1">
      <alignment horizontal="center" vertical="center"/>
    </xf>
    <xf numFmtId="0" fontId="88" fillId="0" borderId="7" xfId="0" applyFont="1" applyBorder="1" applyAlignment="1">
      <alignment horizontal="center" wrapText="1"/>
    </xf>
    <xf numFmtId="0" fontId="88" fillId="0" borderId="9" xfId="0" applyFont="1" applyBorder="1" applyAlignment="1">
      <alignment horizontal="center" wrapText="1"/>
    </xf>
    <xf numFmtId="0" fontId="88" fillId="0" borderId="5" xfId="0" applyFont="1" applyBorder="1" applyAlignment="1">
      <alignment horizontal="center" wrapText="1"/>
    </xf>
    <xf numFmtId="0" fontId="88" fillId="0" borderId="4" xfId="0" applyFont="1" applyBorder="1" applyAlignment="1">
      <alignment horizontal="center" vertical="top" wrapText="1"/>
    </xf>
    <xf numFmtId="0" fontId="88" fillId="0" borderId="0" xfId="0" applyFont="1" applyAlignment="1">
      <alignment horizontal="center" vertical="top" wrapText="1"/>
    </xf>
    <xf numFmtId="0" fontId="88" fillId="0" borderId="6" xfId="0" applyFont="1" applyBorder="1" applyAlignment="1">
      <alignment horizontal="center" vertical="top" wrapText="1"/>
    </xf>
    <xf numFmtId="0" fontId="57" fillId="0" borderId="11" xfId="0" quotePrefix="1" applyFont="1" applyBorder="1" applyAlignment="1">
      <alignment horizontal="center" vertical="top"/>
    </xf>
    <xf numFmtId="0" fontId="57" fillId="0" borderId="13" xfId="0" quotePrefix="1" applyFont="1" applyBorder="1" applyAlignment="1">
      <alignment horizontal="center" vertical="top"/>
    </xf>
    <xf numFmtId="0" fontId="57" fillId="0" borderId="14" xfId="0" quotePrefix="1" applyFont="1" applyBorder="1" applyAlignment="1">
      <alignment horizontal="center" vertical="top"/>
    </xf>
    <xf numFmtId="0" fontId="57" fillId="0" borderId="11" xfId="0" applyFont="1" applyBorder="1" applyAlignment="1">
      <alignment horizontal="center" vertical="top" wrapText="1"/>
    </xf>
    <xf numFmtId="0" fontId="57" fillId="0" borderId="13" xfId="0" applyFont="1" applyBorder="1" applyAlignment="1">
      <alignment horizontal="center" vertical="top" wrapText="1"/>
    </xf>
    <xf numFmtId="0" fontId="57" fillId="0" borderId="14" xfId="0" applyFont="1" applyBorder="1" applyAlignment="1">
      <alignment horizontal="center" vertical="top" wrapText="1"/>
    </xf>
    <xf numFmtId="3" fontId="123" fillId="0" borderId="0" xfId="0" applyNumberFormat="1" applyFont="1"/>
    <xf numFmtId="169" fontId="124" fillId="0" borderId="6" xfId="78" applyNumberFormat="1" applyFont="1" applyBorder="1"/>
    <xf numFmtId="169" fontId="128" fillId="0" borderId="35" xfId="78" applyNumberFormat="1" applyFont="1" applyBorder="1"/>
  </cellXfs>
  <cellStyles count="1985">
    <cellStyle name="20% - Accent1" xfId="45" builtinId="30" customBuiltin="1"/>
    <cellStyle name="20% - Accent1 2" xfId="86" xr:uid="{00000000-0005-0000-0000-000001000000}"/>
    <cellStyle name="20% - Accent1 2 2" xfId="108" xr:uid="{00000000-0005-0000-0000-000002000000}"/>
    <cellStyle name="20% - Accent1 2 2 2" xfId="200" xr:uid="{00000000-0005-0000-0000-000003000000}"/>
    <cellStyle name="20% - Accent1 2 2 2 2" xfId="378" xr:uid="{00000000-0005-0000-0000-000004000000}"/>
    <cellStyle name="20% - Accent1 2 2 2 2 2" xfId="1090" xr:uid="{00000000-0005-0000-0000-000005000000}"/>
    <cellStyle name="20% - Accent1 2 2 2 2 3" xfId="734" xr:uid="{00000000-0005-0000-0000-000006000000}"/>
    <cellStyle name="20% - Accent1 2 2 2 2 4" xfId="1540" xr:uid="{1393C2CC-F97B-4F14-ADAE-4C5BD6EF66E1}"/>
    <cellStyle name="20% - Accent1 2 2 2 2 5" xfId="1896" xr:uid="{4399E171-267E-4D10-89EC-E87482A1D7C2}"/>
    <cellStyle name="20% - Accent1 2 2 2 3" xfId="912" xr:uid="{00000000-0005-0000-0000-000007000000}"/>
    <cellStyle name="20% - Accent1 2 2 2 4" xfId="556" xr:uid="{00000000-0005-0000-0000-000008000000}"/>
    <cellStyle name="20% - Accent1 2 2 2 5" xfId="1362" xr:uid="{111B2A0E-E480-4DEA-9F7B-CA1307CB7E04}"/>
    <cellStyle name="20% - Accent1 2 2 2 6" xfId="1718" xr:uid="{0243115D-A5C8-4FAF-889A-7F3BBF8A4DCD}"/>
    <cellStyle name="20% - Accent1 2 2 3" xfId="287" xr:uid="{00000000-0005-0000-0000-000009000000}"/>
    <cellStyle name="20% - Accent1 2 2 3 2" xfId="999" xr:uid="{00000000-0005-0000-0000-00000A000000}"/>
    <cellStyle name="20% - Accent1 2 2 3 3" xfId="643" xr:uid="{00000000-0005-0000-0000-00000B000000}"/>
    <cellStyle name="20% - Accent1 2 2 3 4" xfId="1449" xr:uid="{F38B951F-9374-48F6-89CA-CDFB615589C2}"/>
    <cellStyle name="20% - Accent1 2 2 3 5" xfId="1805" xr:uid="{08EE5B8D-9690-4AAC-B28D-471516172E27}"/>
    <cellStyle name="20% - Accent1 2 2 4" xfId="821" xr:uid="{00000000-0005-0000-0000-00000C000000}"/>
    <cellStyle name="20% - Accent1 2 2 5" xfId="465" xr:uid="{00000000-0005-0000-0000-00000D000000}"/>
    <cellStyle name="20% - Accent1 2 2 6" xfId="1271" xr:uid="{F8C4F257-146F-442B-8966-82C4A6C36CA6}"/>
    <cellStyle name="20% - Accent1 2 2 7" xfId="1627" xr:uid="{AAB201DB-9090-46BB-B75F-9F21C3C89C30}"/>
    <cellStyle name="20% - Accent1 2 3" xfId="180" xr:uid="{00000000-0005-0000-0000-00000E000000}"/>
    <cellStyle name="20% - Accent1 2 3 2" xfId="358" xr:uid="{00000000-0005-0000-0000-00000F000000}"/>
    <cellStyle name="20% - Accent1 2 3 2 2" xfId="1070" xr:uid="{00000000-0005-0000-0000-000010000000}"/>
    <cellStyle name="20% - Accent1 2 3 2 3" xfId="714" xr:uid="{00000000-0005-0000-0000-000011000000}"/>
    <cellStyle name="20% - Accent1 2 3 2 4" xfId="1520" xr:uid="{56D55244-1659-4589-9FD2-E04D4EBC028C}"/>
    <cellStyle name="20% - Accent1 2 3 2 5" xfId="1876" xr:uid="{427E91CE-DAA6-4DCA-8FA0-CEFB29DBFACB}"/>
    <cellStyle name="20% - Accent1 2 3 3" xfId="892" xr:uid="{00000000-0005-0000-0000-000012000000}"/>
    <cellStyle name="20% - Accent1 2 3 4" xfId="536" xr:uid="{00000000-0005-0000-0000-000013000000}"/>
    <cellStyle name="20% - Accent1 2 3 5" xfId="1342" xr:uid="{644324B0-BD1D-4A38-B644-2E6E205CB4DE}"/>
    <cellStyle name="20% - Accent1 2 3 6" xfId="1698" xr:uid="{E55A56D3-F107-47AC-96AD-AF24EEB3B89B}"/>
    <cellStyle name="20% - Accent1 2 4" xfId="267" xr:uid="{00000000-0005-0000-0000-000014000000}"/>
    <cellStyle name="20% - Accent1 2 4 2" xfId="979" xr:uid="{00000000-0005-0000-0000-000015000000}"/>
    <cellStyle name="20% - Accent1 2 4 3" xfId="623" xr:uid="{00000000-0005-0000-0000-000016000000}"/>
    <cellStyle name="20% - Accent1 2 4 4" xfId="1429" xr:uid="{E8D04B29-C9C9-4F08-9CAD-13E786D8AEB0}"/>
    <cellStyle name="20% - Accent1 2 4 5" xfId="1785" xr:uid="{5EEA2236-AA5B-41FC-B87E-F847BBB9992E}"/>
    <cellStyle name="20% - Accent1 2 5" xfId="801" xr:uid="{00000000-0005-0000-0000-000017000000}"/>
    <cellStyle name="20% - Accent1 2 6" xfId="445" xr:uid="{00000000-0005-0000-0000-000018000000}"/>
    <cellStyle name="20% - Accent1 2 7" xfId="1251" xr:uid="{6C1590B2-CD82-4334-8AA7-8EDB09695208}"/>
    <cellStyle name="20% - Accent1 2 8" xfId="1607" xr:uid="{CA681DE5-74D9-47F9-BA87-AADCDF8E1041}"/>
    <cellStyle name="20% - Accent1 3" xfId="107" xr:uid="{00000000-0005-0000-0000-000019000000}"/>
    <cellStyle name="20% - Accent1 3 2" xfId="199" xr:uid="{00000000-0005-0000-0000-00001A000000}"/>
    <cellStyle name="20% - Accent1 3 2 2" xfId="377" xr:uid="{00000000-0005-0000-0000-00001B000000}"/>
    <cellStyle name="20% - Accent1 3 2 2 2" xfId="1089" xr:uid="{00000000-0005-0000-0000-00001C000000}"/>
    <cellStyle name="20% - Accent1 3 2 2 3" xfId="733" xr:uid="{00000000-0005-0000-0000-00001D000000}"/>
    <cellStyle name="20% - Accent1 3 2 2 4" xfId="1539" xr:uid="{E4D3C419-DDEB-4F55-96D5-3EDEA7BA1693}"/>
    <cellStyle name="20% - Accent1 3 2 2 5" xfId="1895" xr:uid="{EF7E39A9-6678-4622-AA24-CB35E43DA4C5}"/>
    <cellStyle name="20% - Accent1 3 2 3" xfId="911" xr:uid="{00000000-0005-0000-0000-00001E000000}"/>
    <cellStyle name="20% - Accent1 3 2 4" xfId="555" xr:uid="{00000000-0005-0000-0000-00001F000000}"/>
    <cellStyle name="20% - Accent1 3 2 5" xfId="1361" xr:uid="{D88C3D08-0A48-4ABE-8A40-9355CBB15919}"/>
    <cellStyle name="20% - Accent1 3 2 6" xfId="1717" xr:uid="{0F7833AF-6245-4B1E-8728-F9B832CEFE62}"/>
    <cellStyle name="20% - Accent1 3 3" xfId="286" xr:uid="{00000000-0005-0000-0000-000020000000}"/>
    <cellStyle name="20% - Accent1 3 3 2" xfId="998" xr:uid="{00000000-0005-0000-0000-000021000000}"/>
    <cellStyle name="20% - Accent1 3 3 3" xfId="642" xr:uid="{00000000-0005-0000-0000-000022000000}"/>
    <cellStyle name="20% - Accent1 3 3 4" xfId="1448" xr:uid="{B29053F2-DD43-4234-978D-EB9AD3324853}"/>
    <cellStyle name="20% - Accent1 3 3 5" xfId="1804" xr:uid="{CBDAA49C-FB7F-4BAE-AC30-E238D628601B}"/>
    <cellStyle name="20% - Accent1 3 4" xfId="820" xr:uid="{00000000-0005-0000-0000-000023000000}"/>
    <cellStyle name="20% - Accent1 3 5" xfId="464" xr:uid="{00000000-0005-0000-0000-000024000000}"/>
    <cellStyle name="20% - Accent1 3 6" xfId="1270" xr:uid="{7DAEBF17-3EE7-45FB-9EA2-08433D417EF3}"/>
    <cellStyle name="20% - Accent1 3 7" xfId="1626" xr:uid="{D8ADD1AF-F526-48FD-BCF3-2D736A18D7F4}"/>
    <cellStyle name="20% - Accent1 4" xfId="157" xr:uid="{00000000-0005-0000-0000-000025000000}"/>
    <cellStyle name="20% - Accent1 4 2" xfId="335" xr:uid="{00000000-0005-0000-0000-000026000000}"/>
    <cellStyle name="20% - Accent1 4 2 2" xfId="1047" xr:uid="{00000000-0005-0000-0000-000027000000}"/>
    <cellStyle name="20% - Accent1 4 2 3" xfId="691" xr:uid="{00000000-0005-0000-0000-000028000000}"/>
    <cellStyle name="20% - Accent1 4 2 4" xfId="1497" xr:uid="{50C18867-AE8B-4635-B86D-ADB9695D9210}"/>
    <cellStyle name="20% - Accent1 4 2 5" xfId="1853" xr:uid="{6FCD0225-813E-49A5-8358-AE73F78F82E3}"/>
    <cellStyle name="20% - Accent1 4 3" xfId="869" xr:uid="{00000000-0005-0000-0000-000029000000}"/>
    <cellStyle name="20% - Accent1 4 4" xfId="513" xr:uid="{00000000-0005-0000-0000-00002A000000}"/>
    <cellStyle name="20% - Accent1 4 5" xfId="1319" xr:uid="{FDEA5FF1-B88C-4175-8F55-D8A400D64544}"/>
    <cellStyle name="20% - Accent1 4 6" xfId="1675" xr:uid="{C04D3096-AFFC-4771-84B0-0C027CB90AAE}"/>
    <cellStyle name="20% - Accent1 5" xfId="244" xr:uid="{00000000-0005-0000-0000-00002B000000}"/>
    <cellStyle name="20% - Accent1 5 2" xfId="956" xr:uid="{00000000-0005-0000-0000-00002C000000}"/>
    <cellStyle name="20% - Accent1 5 3" xfId="600" xr:uid="{00000000-0005-0000-0000-00002D000000}"/>
    <cellStyle name="20% - Accent1 5 4" xfId="1406" xr:uid="{133D79A9-A822-47C1-81C2-64A9C8FDCC76}"/>
    <cellStyle name="20% - Accent1 5 5" xfId="1762" xr:uid="{DD152BF3-2877-4487-8C60-2B1D064B6D89}"/>
    <cellStyle name="20% - Accent1 6" xfId="778" xr:uid="{00000000-0005-0000-0000-00002E000000}"/>
    <cellStyle name="20% - Accent1 7" xfId="422" xr:uid="{00000000-0005-0000-0000-00002F000000}"/>
    <cellStyle name="20% - Accent1 8" xfId="1228" xr:uid="{58C03D5E-4A6B-40FC-8986-F9D4FE8B2980}"/>
    <cellStyle name="20% - Accent1 9" xfId="1584" xr:uid="{CDDF89D3-F2E2-44C8-B1CA-8A77BE85F323}"/>
    <cellStyle name="20% - Accent2" xfId="49" builtinId="34" customBuiltin="1"/>
    <cellStyle name="20% - Accent2 2" xfId="88" xr:uid="{00000000-0005-0000-0000-000031000000}"/>
    <cellStyle name="20% - Accent2 2 2" xfId="110" xr:uid="{00000000-0005-0000-0000-000032000000}"/>
    <cellStyle name="20% - Accent2 2 2 2" xfId="202" xr:uid="{00000000-0005-0000-0000-000033000000}"/>
    <cellStyle name="20% - Accent2 2 2 2 2" xfId="380" xr:uid="{00000000-0005-0000-0000-000034000000}"/>
    <cellStyle name="20% - Accent2 2 2 2 2 2" xfId="1092" xr:uid="{00000000-0005-0000-0000-000035000000}"/>
    <cellStyle name="20% - Accent2 2 2 2 2 3" xfId="736" xr:uid="{00000000-0005-0000-0000-000036000000}"/>
    <cellStyle name="20% - Accent2 2 2 2 2 4" xfId="1542" xr:uid="{5E676E9C-821C-4E59-9D2C-1F989752B852}"/>
    <cellStyle name="20% - Accent2 2 2 2 2 5" xfId="1898" xr:uid="{73C3B8A0-67E3-4033-A613-2EC1F9B7C982}"/>
    <cellStyle name="20% - Accent2 2 2 2 3" xfId="914" xr:uid="{00000000-0005-0000-0000-000037000000}"/>
    <cellStyle name="20% - Accent2 2 2 2 4" xfId="558" xr:uid="{00000000-0005-0000-0000-000038000000}"/>
    <cellStyle name="20% - Accent2 2 2 2 5" xfId="1364" xr:uid="{83C2CA27-2647-444D-9897-01EDFA7B3E03}"/>
    <cellStyle name="20% - Accent2 2 2 2 6" xfId="1720" xr:uid="{83CA1E04-E8CD-42A5-BC2A-599E5CB735F1}"/>
    <cellStyle name="20% - Accent2 2 2 3" xfId="289" xr:uid="{00000000-0005-0000-0000-000039000000}"/>
    <cellStyle name="20% - Accent2 2 2 3 2" xfId="1001" xr:uid="{00000000-0005-0000-0000-00003A000000}"/>
    <cellStyle name="20% - Accent2 2 2 3 3" xfId="645" xr:uid="{00000000-0005-0000-0000-00003B000000}"/>
    <cellStyle name="20% - Accent2 2 2 3 4" xfId="1451" xr:uid="{76D4D33B-0305-4F7E-BF16-D3EB0780D5BE}"/>
    <cellStyle name="20% - Accent2 2 2 3 5" xfId="1807" xr:uid="{14764172-136B-42EA-9F2E-2926F6138278}"/>
    <cellStyle name="20% - Accent2 2 2 4" xfId="823" xr:uid="{00000000-0005-0000-0000-00003C000000}"/>
    <cellStyle name="20% - Accent2 2 2 5" xfId="467" xr:uid="{00000000-0005-0000-0000-00003D000000}"/>
    <cellStyle name="20% - Accent2 2 2 6" xfId="1273" xr:uid="{266DCEC4-FC1A-4023-B363-490F6B8DBCA4}"/>
    <cellStyle name="20% - Accent2 2 2 7" xfId="1629" xr:uid="{BEF9E1CB-0882-47D8-82E5-B99173DFE419}"/>
    <cellStyle name="20% - Accent2 2 3" xfId="182" xr:uid="{00000000-0005-0000-0000-00003E000000}"/>
    <cellStyle name="20% - Accent2 2 3 2" xfId="360" xr:uid="{00000000-0005-0000-0000-00003F000000}"/>
    <cellStyle name="20% - Accent2 2 3 2 2" xfId="1072" xr:uid="{00000000-0005-0000-0000-000040000000}"/>
    <cellStyle name="20% - Accent2 2 3 2 3" xfId="716" xr:uid="{00000000-0005-0000-0000-000041000000}"/>
    <cellStyle name="20% - Accent2 2 3 2 4" xfId="1522" xr:uid="{82282F93-9B4E-407B-8385-46461E322CB7}"/>
    <cellStyle name="20% - Accent2 2 3 2 5" xfId="1878" xr:uid="{060123F4-9AE2-42A9-885B-D2832F432681}"/>
    <cellStyle name="20% - Accent2 2 3 3" xfId="894" xr:uid="{00000000-0005-0000-0000-000042000000}"/>
    <cellStyle name="20% - Accent2 2 3 4" xfId="538" xr:uid="{00000000-0005-0000-0000-000043000000}"/>
    <cellStyle name="20% - Accent2 2 3 5" xfId="1344" xr:uid="{3F2422E6-94B9-443B-BEE4-67C5A0D12EF2}"/>
    <cellStyle name="20% - Accent2 2 3 6" xfId="1700" xr:uid="{9FFA1EC9-7143-4C22-8CDC-9B6F659BC3D0}"/>
    <cellStyle name="20% - Accent2 2 4" xfId="269" xr:uid="{00000000-0005-0000-0000-000044000000}"/>
    <cellStyle name="20% - Accent2 2 4 2" xfId="981" xr:uid="{00000000-0005-0000-0000-000045000000}"/>
    <cellStyle name="20% - Accent2 2 4 3" xfId="625" xr:uid="{00000000-0005-0000-0000-000046000000}"/>
    <cellStyle name="20% - Accent2 2 4 4" xfId="1431" xr:uid="{20FF8F66-37DB-4ECF-AABF-D6E66D0B0ECF}"/>
    <cellStyle name="20% - Accent2 2 4 5" xfId="1787" xr:uid="{66D18657-2E52-4A0B-9CE5-4B7876D25A17}"/>
    <cellStyle name="20% - Accent2 2 5" xfId="803" xr:uid="{00000000-0005-0000-0000-000047000000}"/>
    <cellStyle name="20% - Accent2 2 6" xfId="447" xr:uid="{00000000-0005-0000-0000-000048000000}"/>
    <cellStyle name="20% - Accent2 2 7" xfId="1253" xr:uid="{43EEC14C-AE0B-4FD8-9D58-8003331BEA9A}"/>
    <cellStyle name="20% - Accent2 2 8" xfId="1609" xr:uid="{D6BB0B9F-7268-43BC-8938-C0C435BC110F}"/>
    <cellStyle name="20% - Accent2 3" xfId="109" xr:uid="{00000000-0005-0000-0000-000049000000}"/>
    <cellStyle name="20% - Accent2 3 2" xfId="201" xr:uid="{00000000-0005-0000-0000-00004A000000}"/>
    <cellStyle name="20% - Accent2 3 2 2" xfId="379" xr:uid="{00000000-0005-0000-0000-00004B000000}"/>
    <cellStyle name="20% - Accent2 3 2 2 2" xfId="1091" xr:uid="{00000000-0005-0000-0000-00004C000000}"/>
    <cellStyle name="20% - Accent2 3 2 2 3" xfId="735" xr:uid="{00000000-0005-0000-0000-00004D000000}"/>
    <cellStyle name="20% - Accent2 3 2 2 4" xfId="1541" xr:uid="{7C0FD185-69FF-4D18-A73C-C6FA0A179406}"/>
    <cellStyle name="20% - Accent2 3 2 2 5" xfId="1897" xr:uid="{37A82FDF-F36D-4D75-9CC4-2D2AD9C2E6ED}"/>
    <cellStyle name="20% - Accent2 3 2 3" xfId="913" xr:uid="{00000000-0005-0000-0000-00004E000000}"/>
    <cellStyle name="20% - Accent2 3 2 4" xfId="557" xr:uid="{00000000-0005-0000-0000-00004F000000}"/>
    <cellStyle name="20% - Accent2 3 2 5" xfId="1363" xr:uid="{D75797C5-0FFA-4864-AD05-261D9CA14A4C}"/>
    <cellStyle name="20% - Accent2 3 2 6" xfId="1719" xr:uid="{97252CAA-ADD2-4E23-9081-380D2868E0F3}"/>
    <cellStyle name="20% - Accent2 3 3" xfId="288" xr:uid="{00000000-0005-0000-0000-000050000000}"/>
    <cellStyle name="20% - Accent2 3 3 2" xfId="1000" xr:uid="{00000000-0005-0000-0000-000051000000}"/>
    <cellStyle name="20% - Accent2 3 3 3" xfId="644" xr:uid="{00000000-0005-0000-0000-000052000000}"/>
    <cellStyle name="20% - Accent2 3 3 4" xfId="1450" xr:uid="{B98A9A68-3617-4B57-998D-70AFFDCEE3A8}"/>
    <cellStyle name="20% - Accent2 3 3 5" xfId="1806" xr:uid="{15792A08-7413-4DF2-807A-FABDA6FEADED}"/>
    <cellStyle name="20% - Accent2 3 4" xfId="822" xr:uid="{00000000-0005-0000-0000-000053000000}"/>
    <cellStyle name="20% - Accent2 3 5" xfId="466" xr:uid="{00000000-0005-0000-0000-000054000000}"/>
    <cellStyle name="20% - Accent2 3 6" xfId="1272" xr:uid="{498531E6-F41F-4063-AD20-A7E0F670389C}"/>
    <cellStyle name="20% - Accent2 3 7" xfId="1628" xr:uid="{DDBA95B8-2B8D-442A-B4BC-D5C0A75C2BBA}"/>
    <cellStyle name="20% - Accent2 4" xfId="159" xr:uid="{00000000-0005-0000-0000-000055000000}"/>
    <cellStyle name="20% - Accent2 4 2" xfId="337" xr:uid="{00000000-0005-0000-0000-000056000000}"/>
    <cellStyle name="20% - Accent2 4 2 2" xfId="1049" xr:uid="{00000000-0005-0000-0000-000057000000}"/>
    <cellStyle name="20% - Accent2 4 2 3" xfId="693" xr:uid="{00000000-0005-0000-0000-000058000000}"/>
    <cellStyle name="20% - Accent2 4 2 4" xfId="1499" xr:uid="{02CD3CFD-EED9-4C38-8C41-550B5166CD88}"/>
    <cellStyle name="20% - Accent2 4 2 5" xfId="1855" xr:uid="{C6E05A63-A845-4279-BD7C-9BC5A5D43BAB}"/>
    <cellStyle name="20% - Accent2 4 3" xfId="871" xr:uid="{00000000-0005-0000-0000-000059000000}"/>
    <cellStyle name="20% - Accent2 4 4" xfId="515" xr:uid="{00000000-0005-0000-0000-00005A000000}"/>
    <cellStyle name="20% - Accent2 4 5" xfId="1321" xr:uid="{AE50CF66-A9BB-496B-97C4-46E1F67563D4}"/>
    <cellStyle name="20% - Accent2 4 6" xfId="1677" xr:uid="{31CAB5E8-57AD-4F6E-B56D-764212578A04}"/>
    <cellStyle name="20% - Accent2 5" xfId="246" xr:uid="{00000000-0005-0000-0000-00005B000000}"/>
    <cellStyle name="20% - Accent2 5 2" xfId="958" xr:uid="{00000000-0005-0000-0000-00005C000000}"/>
    <cellStyle name="20% - Accent2 5 3" xfId="602" xr:uid="{00000000-0005-0000-0000-00005D000000}"/>
    <cellStyle name="20% - Accent2 5 4" xfId="1408" xr:uid="{9423A4D5-5B28-4866-AB70-B3AEB93A0A39}"/>
    <cellStyle name="20% - Accent2 5 5" xfId="1764" xr:uid="{64F7E326-897A-4D2A-BB33-FA38D6B5FE1A}"/>
    <cellStyle name="20% - Accent2 6" xfId="780" xr:uid="{00000000-0005-0000-0000-00005E000000}"/>
    <cellStyle name="20% - Accent2 7" xfId="424" xr:uid="{00000000-0005-0000-0000-00005F000000}"/>
    <cellStyle name="20% - Accent2 8" xfId="1230" xr:uid="{4970CC06-1D8B-42A2-9310-006E3ACC54C2}"/>
    <cellStyle name="20% - Accent2 9" xfId="1586" xr:uid="{172B277D-33C9-4A3C-BBBE-D5FA554CF2C4}"/>
    <cellStyle name="20% - Accent3" xfId="53" builtinId="38" customBuiltin="1"/>
    <cellStyle name="20% - Accent3 2" xfId="90" xr:uid="{00000000-0005-0000-0000-000061000000}"/>
    <cellStyle name="20% - Accent3 2 2" xfId="112" xr:uid="{00000000-0005-0000-0000-000062000000}"/>
    <cellStyle name="20% - Accent3 2 2 2" xfId="204" xr:uid="{00000000-0005-0000-0000-000063000000}"/>
    <cellStyle name="20% - Accent3 2 2 2 2" xfId="382" xr:uid="{00000000-0005-0000-0000-000064000000}"/>
    <cellStyle name="20% - Accent3 2 2 2 2 2" xfId="1094" xr:uid="{00000000-0005-0000-0000-000065000000}"/>
    <cellStyle name="20% - Accent3 2 2 2 2 3" xfId="738" xr:uid="{00000000-0005-0000-0000-000066000000}"/>
    <cellStyle name="20% - Accent3 2 2 2 2 4" xfId="1544" xr:uid="{680960DC-9FCA-40F5-A415-25E653ABDBC9}"/>
    <cellStyle name="20% - Accent3 2 2 2 2 5" xfId="1900" xr:uid="{634004C2-7E15-468B-B51F-D5F2CA36B828}"/>
    <cellStyle name="20% - Accent3 2 2 2 3" xfId="916" xr:uid="{00000000-0005-0000-0000-000067000000}"/>
    <cellStyle name="20% - Accent3 2 2 2 4" xfId="560" xr:uid="{00000000-0005-0000-0000-000068000000}"/>
    <cellStyle name="20% - Accent3 2 2 2 5" xfId="1366" xr:uid="{2329B591-4594-4C9E-8F05-1976955C0C88}"/>
    <cellStyle name="20% - Accent3 2 2 2 6" xfId="1722" xr:uid="{7097D33F-C008-47F4-B18C-299AFD98BBDC}"/>
    <cellStyle name="20% - Accent3 2 2 3" xfId="291" xr:uid="{00000000-0005-0000-0000-000069000000}"/>
    <cellStyle name="20% - Accent3 2 2 3 2" xfId="1003" xr:uid="{00000000-0005-0000-0000-00006A000000}"/>
    <cellStyle name="20% - Accent3 2 2 3 3" xfId="647" xr:uid="{00000000-0005-0000-0000-00006B000000}"/>
    <cellStyle name="20% - Accent3 2 2 3 4" xfId="1453" xr:uid="{B1B462EA-F4D6-4282-948D-A1BC02854E6D}"/>
    <cellStyle name="20% - Accent3 2 2 3 5" xfId="1809" xr:uid="{179BE366-4576-4E04-8405-8B330A7FFEFF}"/>
    <cellStyle name="20% - Accent3 2 2 4" xfId="825" xr:uid="{00000000-0005-0000-0000-00006C000000}"/>
    <cellStyle name="20% - Accent3 2 2 5" xfId="469" xr:uid="{00000000-0005-0000-0000-00006D000000}"/>
    <cellStyle name="20% - Accent3 2 2 6" xfId="1275" xr:uid="{C378E21C-8BA7-44BE-AF7F-644BB69F4649}"/>
    <cellStyle name="20% - Accent3 2 2 7" xfId="1631" xr:uid="{ADB6250B-F9E5-451D-8B1B-FD0B77667911}"/>
    <cellStyle name="20% - Accent3 2 3" xfId="184" xr:uid="{00000000-0005-0000-0000-00006E000000}"/>
    <cellStyle name="20% - Accent3 2 3 2" xfId="362" xr:uid="{00000000-0005-0000-0000-00006F000000}"/>
    <cellStyle name="20% - Accent3 2 3 2 2" xfId="1074" xr:uid="{00000000-0005-0000-0000-000070000000}"/>
    <cellStyle name="20% - Accent3 2 3 2 3" xfId="718" xr:uid="{00000000-0005-0000-0000-000071000000}"/>
    <cellStyle name="20% - Accent3 2 3 2 4" xfId="1524" xr:uid="{DB2C9FD8-9153-4E3C-87E6-98324220E0F6}"/>
    <cellStyle name="20% - Accent3 2 3 2 5" xfId="1880" xr:uid="{84109B3A-CDD8-401D-B8DD-557ED4B1FDFC}"/>
    <cellStyle name="20% - Accent3 2 3 3" xfId="896" xr:uid="{00000000-0005-0000-0000-000072000000}"/>
    <cellStyle name="20% - Accent3 2 3 4" xfId="540" xr:uid="{00000000-0005-0000-0000-000073000000}"/>
    <cellStyle name="20% - Accent3 2 3 5" xfId="1346" xr:uid="{0CE73884-3634-43E5-8476-5B25788CEE31}"/>
    <cellStyle name="20% - Accent3 2 3 6" xfId="1702" xr:uid="{4E9692A3-F1E0-4595-9AC1-90A3B61F4AB8}"/>
    <cellStyle name="20% - Accent3 2 4" xfId="271" xr:uid="{00000000-0005-0000-0000-000074000000}"/>
    <cellStyle name="20% - Accent3 2 4 2" xfId="983" xr:uid="{00000000-0005-0000-0000-000075000000}"/>
    <cellStyle name="20% - Accent3 2 4 3" xfId="627" xr:uid="{00000000-0005-0000-0000-000076000000}"/>
    <cellStyle name="20% - Accent3 2 4 4" xfId="1433" xr:uid="{33F3BB75-54CB-46E5-9EDC-9F97F4EAD68C}"/>
    <cellStyle name="20% - Accent3 2 4 5" xfId="1789" xr:uid="{1C629A66-2621-499E-B122-42B33A54665D}"/>
    <cellStyle name="20% - Accent3 2 5" xfId="805" xr:uid="{00000000-0005-0000-0000-000077000000}"/>
    <cellStyle name="20% - Accent3 2 6" xfId="449" xr:uid="{00000000-0005-0000-0000-000078000000}"/>
    <cellStyle name="20% - Accent3 2 7" xfId="1255" xr:uid="{422B1F9C-AB82-4459-9FC4-08E28425170B}"/>
    <cellStyle name="20% - Accent3 2 8" xfId="1611" xr:uid="{7C3E8D76-90F0-4464-8821-F6DA915E02E3}"/>
    <cellStyle name="20% - Accent3 3" xfId="111" xr:uid="{00000000-0005-0000-0000-000079000000}"/>
    <cellStyle name="20% - Accent3 3 2" xfId="203" xr:uid="{00000000-0005-0000-0000-00007A000000}"/>
    <cellStyle name="20% - Accent3 3 2 2" xfId="381" xr:uid="{00000000-0005-0000-0000-00007B000000}"/>
    <cellStyle name="20% - Accent3 3 2 2 2" xfId="1093" xr:uid="{00000000-0005-0000-0000-00007C000000}"/>
    <cellStyle name="20% - Accent3 3 2 2 3" xfId="737" xr:uid="{00000000-0005-0000-0000-00007D000000}"/>
    <cellStyle name="20% - Accent3 3 2 2 4" xfId="1543" xr:uid="{0398E702-7643-4CA5-8482-092F5140BA9B}"/>
    <cellStyle name="20% - Accent3 3 2 2 5" xfId="1899" xr:uid="{F6E51B54-316C-4EE5-9782-95FCCBBAB334}"/>
    <cellStyle name="20% - Accent3 3 2 3" xfId="915" xr:uid="{00000000-0005-0000-0000-00007E000000}"/>
    <cellStyle name="20% - Accent3 3 2 4" xfId="559" xr:uid="{00000000-0005-0000-0000-00007F000000}"/>
    <cellStyle name="20% - Accent3 3 2 5" xfId="1365" xr:uid="{C38B6F04-9E0C-45A9-8FEF-0864D8C48ED9}"/>
    <cellStyle name="20% - Accent3 3 2 6" xfId="1721" xr:uid="{A98FB299-E460-4587-BEB4-EC0AE7AB303F}"/>
    <cellStyle name="20% - Accent3 3 3" xfId="290" xr:uid="{00000000-0005-0000-0000-000080000000}"/>
    <cellStyle name="20% - Accent3 3 3 2" xfId="1002" xr:uid="{00000000-0005-0000-0000-000081000000}"/>
    <cellStyle name="20% - Accent3 3 3 3" xfId="646" xr:uid="{00000000-0005-0000-0000-000082000000}"/>
    <cellStyle name="20% - Accent3 3 3 4" xfId="1452" xr:uid="{DAA60CA6-0B89-49BA-9BAA-E55AD4575C22}"/>
    <cellStyle name="20% - Accent3 3 3 5" xfId="1808" xr:uid="{9DB786B2-8B81-418A-9F4F-24E8844E62E3}"/>
    <cellStyle name="20% - Accent3 3 4" xfId="824" xr:uid="{00000000-0005-0000-0000-000083000000}"/>
    <cellStyle name="20% - Accent3 3 5" xfId="468" xr:uid="{00000000-0005-0000-0000-000084000000}"/>
    <cellStyle name="20% - Accent3 3 6" xfId="1274" xr:uid="{F3DB0619-12EB-4CC3-9945-C5CB12734050}"/>
    <cellStyle name="20% - Accent3 3 7" xfId="1630" xr:uid="{111063E8-7A64-42E5-9496-713114C9FAB2}"/>
    <cellStyle name="20% - Accent3 4" xfId="161" xr:uid="{00000000-0005-0000-0000-000085000000}"/>
    <cellStyle name="20% - Accent3 4 2" xfId="339" xr:uid="{00000000-0005-0000-0000-000086000000}"/>
    <cellStyle name="20% - Accent3 4 2 2" xfId="1051" xr:uid="{00000000-0005-0000-0000-000087000000}"/>
    <cellStyle name="20% - Accent3 4 2 3" xfId="695" xr:uid="{00000000-0005-0000-0000-000088000000}"/>
    <cellStyle name="20% - Accent3 4 2 4" xfId="1501" xr:uid="{EDA5B542-CA86-4582-A3E5-89D8A1A5EB15}"/>
    <cellStyle name="20% - Accent3 4 2 5" xfId="1857" xr:uid="{872D65C0-D67C-4E38-8CCE-94FA7600AB00}"/>
    <cellStyle name="20% - Accent3 4 3" xfId="873" xr:uid="{00000000-0005-0000-0000-000089000000}"/>
    <cellStyle name="20% - Accent3 4 4" xfId="517" xr:uid="{00000000-0005-0000-0000-00008A000000}"/>
    <cellStyle name="20% - Accent3 4 5" xfId="1323" xr:uid="{4996487C-79ED-48C8-8318-286CE99D0419}"/>
    <cellStyle name="20% - Accent3 4 6" xfId="1679" xr:uid="{1FB3125A-477E-4810-8AFC-4EDFF57DAA6D}"/>
    <cellStyle name="20% - Accent3 5" xfId="248" xr:uid="{00000000-0005-0000-0000-00008B000000}"/>
    <cellStyle name="20% - Accent3 5 2" xfId="960" xr:uid="{00000000-0005-0000-0000-00008C000000}"/>
    <cellStyle name="20% - Accent3 5 3" xfId="604" xr:uid="{00000000-0005-0000-0000-00008D000000}"/>
    <cellStyle name="20% - Accent3 5 4" xfId="1410" xr:uid="{B1E2682E-EB42-4F44-9037-AFF5C0D6D9E2}"/>
    <cellStyle name="20% - Accent3 5 5" xfId="1766" xr:uid="{055C6F7D-0F74-40B4-A6DC-EC20B1C20C26}"/>
    <cellStyle name="20% - Accent3 6" xfId="782" xr:uid="{00000000-0005-0000-0000-00008E000000}"/>
    <cellStyle name="20% - Accent3 7" xfId="426" xr:uid="{00000000-0005-0000-0000-00008F000000}"/>
    <cellStyle name="20% - Accent3 8" xfId="1232" xr:uid="{6C26A2B9-48ED-4395-A5E8-F0A7C29A37ED}"/>
    <cellStyle name="20% - Accent3 9" xfId="1588" xr:uid="{554AD070-22B7-4368-828D-273FF58B4728}"/>
    <cellStyle name="20% - Accent4" xfId="57" builtinId="42" customBuiltin="1"/>
    <cellStyle name="20% - Accent4 2" xfId="92" xr:uid="{00000000-0005-0000-0000-000091000000}"/>
    <cellStyle name="20% - Accent4 2 2" xfId="114" xr:uid="{00000000-0005-0000-0000-000092000000}"/>
    <cellStyle name="20% - Accent4 2 2 2" xfId="206" xr:uid="{00000000-0005-0000-0000-000093000000}"/>
    <cellStyle name="20% - Accent4 2 2 2 2" xfId="384" xr:uid="{00000000-0005-0000-0000-000094000000}"/>
    <cellStyle name="20% - Accent4 2 2 2 2 2" xfId="1096" xr:uid="{00000000-0005-0000-0000-000095000000}"/>
    <cellStyle name="20% - Accent4 2 2 2 2 3" xfId="740" xr:uid="{00000000-0005-0000-0000-000096000000}"/>
    <cellStyle name="20% - Accent4 2 2 2 2 4" xfId="1546" xr:uid="{DAD2C6C3-881E-49E6-9DF4-C3DD33DF7217}"/>
    <cellStyle name="20% - Accent4 2 2 2 2 5" xfId="1902" xr:uid="{5F1D69C7-97BA-4FBB-87D4-44155B848AF1}"/>
    <cellStyle name="20% - Accent4 2 2 2 3" xfId="918" xr:uid="{00000000-0005-0000-0000-000097000000}"/>
    <cellStyle name="20% - Accent4 2 2 2 4" xfId="562" xr:uid="{00000000-0005-0000-0000-000098000000}"/>
    <cellStyle name="20% - Accent4 2 2 2 5" xfId="1368" xr:uid="{2F7A812F-0D68-4A90-A733-25C6BB25CCB3}"/>
    <cellStyle name="20% - Accent4 2 2 2 6" xfId="1724" xr:uid="{7CBAB0CA-67AB-4B8A-9DFF-45DD74B26F56}"/>
    <cellStyle name="20% - Accent4 2 2 3" xfId="293" xr:uid="{00000000-0005-0000-0000-000099000000}"/>
    <cellStyle name="20% - Accent4 2 2 3 2" xfId="1005" xr:uid="{00000000-0005-0000-0000-00009A000000}"/>
    <cellStyle name="20% - Accent4 2 2 3 3" xfId="649" xr:uid="{00000000-0005-0000-0000-00009B000000}"/>
    <cellStyle name="20% - Accent4 2 2 3 4" xfId="1455" xr:uid="{F54A4699-85F8-4BB6-A339-AB83663B015A}"/>
    <cellStyle name="20% - Accent4 2 2 3 5" xfId="1811" xr:uid="{6AA38920-DB2D-4F17-9548-F87F27B232D4}"/>
    <cellStyle name="20% - Accent4 2 2 4" xfId="827" xr:uid="{00000000-0005-0000-0000-00009C000000}"/>
    <cellStyle name="20% - Accent4 2 2 5" xfId="471" xr:uid="{00000000-0005-0000-0000-00009D000000}"/>
    <cellStyle name="20% - Accent4 2 2 6" xfId="1277" xr:uid="{5CB05144-6126-4A40-91C0-CB35CF9B6CDE}"/>
    <cellStyle name="20% - Accent4 2 2 7" xfId="1633" xr:uid="{E7C61BDC-3537-45F1-97B2-88BF8E9F10A5}"/>
    <cellStyle name="20% - Accent4 2 3" xfId="186" xr:uid="{00000000-0005-0000-0000-00009E000000}"/>
    <cellStyle name="20% - Accent4 2 3 2" xfId="364" xr:uid="{00000000-0005-0000-0000-00009F000000}"/>
    <cellStyle name="20% - Accent4 2 3 2 2" xfId="1076" xr:uid="{00000000-0005-0000-0000-0000A0000000}"/>
    <cellStyle name="20% - Accent4 2 3 2 3" xfId="720" xr:uid="{00000000-0005-0000-0000-0000A1000000}"/>
    <cellStyle name="20% - Accent4 2 3 2 4" xfId="1526" xr:uid="{7B3233C6-FFAA-49E2-B563-FF1C550A73F9}"/>
    <cellStyle name="20% - Accent4 2 3 2 5" xfId="1882" xr:uid="{1C33B65E-352B-4E53-BAE8-46AF84B8FEAF}"/>
    <cellStyle name="20% - Accent4 2 3 3" xfId="898" xr:uid="{00000000-0005-0000-0000-0000A2000000}"/>
    <cellStyle name="20% - Accent4 2 3 4" xfId="542" xr:uid="{00000000-0005-0000-0000-0000A3000000}"/>
    <cellStyle name="20% - Accent4 2 3 5" xfId="1348" xr:uid="{9DCF281B-879C-456B-BEAF-696924964569}"/>
    <cellStyle name="20% - Accent4 2 3 6" xfId="1704" xr:uid="{A7DB1981-6374-4BEB-92CC-F676CFA85EE1}"/>
    <cellStyle name="20% - Accent4 2 4" xfId="273" xr:uid="{00000000-0005-0000-0000-0000A4000000}"/>
    <cellStyle name="20% - Accent4 2 4 2" xfId="985" xr:uid="{00000000-0005-0000-0000-0000A5000000}"/>
    <cellStyle name="20% - Accent4 2 4 3" xfId="629" xr:uid="{00000000-0005-0000-0000-0000A6000000}"/>
    <cellStyle name="20% - Accent4 2 4 4" xfId="1435" xr:uid="{7B87EC31-908D-4BDF-8271-8ACDE5607045}"/>
    <cellStyle name="20% - Accent4 2 4 5" xfId="1791" xr:uid="{92632251-0253-498D-A045-44F823FB0ABD}"/>
    <cellStyle name="20% - Accent4 2 5" xfId="807" xr:uid="{00000000-0005-0000-0000-0000A7000000}"/>
    <cellStyle name="20% - Accent4 2 6" xfId="451" xr:uid="{00000000-0005-0000-0000-0000A8000000}"/>
    <cellStyle name="20% - Accent4 2 7" xfId="1257" xr:uid="{CD09209C-82BD-4A21-8248-CD531CDF3703}"/>
    <cellStyle name="20% - Accent4 2 8" xfId="1613" xr:uid="{E538A23A-FF1D-4D60-B343-E5F888CF33D6}"/>
    <cellStyle name="20% - Accent4 3" xfId="113" xr:uid="{00000000-0005-0000-0000-0000A9000000}"/>
    <cellStyle name="20% - Accent4 3 2" xfId="205" xr:uid="{00000000-0005-0000-0000-0000AA000000}"/>
    <cellStyle name="20% - Accent4 3 2 2" xfId="383" xr:uid="{00000000-0005-0000-0000-0000AB000000}"/>
    <cellStyle name="20% - Accent4 3 2 2 2" xfId="1095" xr:uid="{00000000-0005-0000-0000-0000AC000000}"/>
    <cellStyle name="20% - Accent4 3 2 2 3" xfId="739" xr:uid="{00000000-0005-0000-0000-0000AD000000}"/>
    <cellStyle name="20% - Accent4 3 2 2 4" xfId="1545" xr:uid="{B14E5139-3FE0-4CCF-9E0D-CAE0F26EC2EF}"/>
    <cellStyle name="20% - Accent4 3 2 2 5" xfId="1901" xr:uid="{952037C4-D060-49E5-ABFA-C82E0F34D2A2}"/>
    <cellStyle name="20% - Accent4 3 2 3" xfId="917" xr:uid="{00000000-0005-0000-0000-0000AE000000}"/>
    <cellStyle name="20% - Accent4 3 2 4" xfId="561" xr:uid="{00000000-0005-0000-0000-0000AF000000}"/>
    <cellStyle name="20% - Accent4 3 2 5" xfId="1367" xr:uid="{C8D7688D-64D5-4560-82F8-2B45661F1114}"/>
    <cellStyle name="20% - Accent4 3 2 6" xfId="1723" xr:uid="{EB424C7A-2BE5-482D-9CE7-3598E92E571D}"/>
    <cellStyle name="20% - Accent4 3 3" xfId="292" xr:uid="{00000000-0005-0000-0000-0000B0000000}"/>
    <cellStyle name="20% - Accent4 3 3 2" xfId="1004" xr:uid="{00000000-0005-0000-0000-0000B1000000}"/>
    <cellStyle name="20% - Accent4 3 3 3" xfId="648" xr:uid="{00000000-0005-0000-0000-0000B2000000}"/>
    <cellStyle name="20% - Accent4 3 3 4" xfId="1454" xr:uid="{A00E2C74-09C4-4BEA-BB2B-5F3F1F1770A7}"/>
    <cellStyle name="20% - Accent4 3 3 5" xfId="1810" xr:uid="{658081FA-865F-483A-BD1F-D0B044892821}"/>
    <cellStyle name="20% - Accent4 3 4" xfId="826" xr:uid="{00000000-0005-0000-0000-0000B3000000}"/>
    <cellStyle name="20% - Accent4 3 5" xfId="470" xr:uid="{00000000-0005-0000-0000-0000B4000000}"/>
    <cellStyle name="20% - Accent4 3 6" xfId="1276" xr:uid="{4E8F7BB3-F063-4431-9450-294DBBAF546B}"/>
    <cellStyle name="20% - Accent4 3 7" xfId="1632" xr:uid="{2F2F63C0-36D2-427A-8B00-522EB5039D1F}"/>
    <cellStyle name="20% - Accent4 4" xfId="163" xr:uid="{00000000-0005-0000-0000-0000B5000000}"/>
    <cellStyle name="20% - Accent4 4 2" xfId="341" xr:uid="{00000000-0005-0000-0000-0000B6000000}"/>
    <cellStyle name="20% - Accent4 4 2 2" xfId="1053" xr:uid="{00000000-0005-0000-0000-0000B7000000}"/>
    <cellStyle name="20% - Accent4 4 2 3" xfId="697" xr:uid="{00000000-0005-0000-0000-0000B8000000}"/>
    <cellStyle name="20% - Accent4 4 2 4" xfId="1503" xr:uid="{AA8696A6-2653-40B3-A90E-09DE0E061686}"/>
    <cellStyle name="20% - Accent4 4 2 5" xfId="1859" xr:uid="{326E8B7C-3727-4507-83FD-98A32D814F91}"/>
    <cellStyle name="20% - Accent4 4 3" xfId="875" xr:uid="{00000000-0005-0000-0000-0000B9000000}"/>
    <cellStyle name="20% - Accent4 4 4" xfId="519" xr:uid="{00000000-0005-0000-0000-0000BA000000}"/>
    <cellStyle name="20% - Accent4 4 5" xfId="1325" xr:uid="{95ED6121-3478-4775-9C23-4E3A0EBAF539}"/>
    <cellStyle name="20% - Accent4 4 6" xfId="1681" xr:uid="{8F12AA82-3B08-4AAC-AB3F-D9919D258237}"/>
    <cellStyle name="20% - Accent4 5" xfId="250" xr:uid="{00000000-0005-0000-0000-0000BB000000}"/>
    <cellStyle name="20% - Accent4 5 2" xfId="962" xr:uid="{00000000-0005-0000-0000-0000BC000000}"/>
    <cellStyle name="20% - Accent4 5 3" xfId="606" xr:uid="{00000000-0005-0000-0000-0000BD000000}"/>
    <cellStyle name="20% - Accent4 5 4" xfId="1412" xr:uid="{C2926EE5-5AD4-40C5-B481-4B379E2FD5A4}"/>
    <cellStyle name="20% - Accent4 5 5" xfId="1768" xr:uid="{F669ECE9-C25B-42E2-A8E4-683FB30EB661}"/>
    <cellStyle name="20% - Accent4 6" xfId="784" xr:uid="{00000000-0005-0000-0000-0000BE000000}"/>
    <cellStyle name="20% - Accent4 7" xfId="428" xr:uid="{00000000-0005-0000-0000-0000BF000000}"/>
    <cellStyle name="20% - Accent4 8" xfId="1234" xr:uid="{EFF8C9C3-C2EC-4C8D-91DA-0B2B20B586CD}"/>
    <cellStyle name="20% - Accent4 9" xfId="1590" xr:uid="{ADC8D695-0F5A-4394-B3F9-2E2838A327A8}"/>
    <cellStyle name="20% - Accent5" xfId="61" builtinId="46" customBuiltin="1"/>
    <cellStyle name="20% - Accent5 2" xfId="94" xr:uid="{00000000-0005-0000-0000-0000C1000000}"/>
    <cellStyle name="20% - Accent5 2 2" xfId="116" xr:uid="{00000000-0005-0000-0000-0000C2000000}"/>
    <cellStyle name="20% - Accent5 2 2 2" xfId="208" xr:uid="{00000000-0005-0000-0000-0000C3000000}"/>
    <cellStyle name="20% - Accent5 2 2 2 2" xfId="386" xr:uid="{00000000-0005-0000-0000-0000C4000000}"/>
    <cellStyle name="20% - Accent5 2 2 2 2 2" xfId="1098" xr:uid="{00000000-0005-0000-0000-0000C5000000}"/>
    <cellStyle name="20% - Accent5 2 2 2 2 3" xfId="742" xr:uid="{00000000-0005-0000-0000-0000C6000000}"/>
    <cellStyle name="20% - Accent5 2 2 2 2 4" xfId="1548" xr:uid="{B3210894-1DB6-4707-BF19-5898D6AAB384}"/>
    <cellStyle name="20% - Accent5 2 2 2 2 5" xfId="1904" xr:uid="{AAD5F70F-A63D-40E4-9296-0D5962988841}"/>
    <cellStyle name="20% - Accent5 2 2 2 3" xfId="920" xr:uid="{00000000-0005-0000-0000-0000C7000000}"/>
    <cellStyle name="20% - Accent5 2 2 2 4" xfId="564" xr:uid="{00000000-0005-0000-0000-0000C8000000}"/>
    <cellStyle name="20% - Accent5 2 2 2 5" xfId="1370" xr:uid="{6FF63871-0AD0-4F4F-811B-A8F2E9CB58A4}"/>
    <cellStyle name="20% - Accent5 2 2 2 6" xfId="1726" xr:uid="{0ADE6A5E-4AFA-41E9-AD4B-941E82770455}"/>
    <cellStyle name="20% - Accent5 2 2 3" xfId="295" xr:uid="{00000000-0005-0000-0000-0000C9000000}"/>
    <cellStyle name="20% - Accent5 2 2 3 2" xfId="1007" xr:uid="{00000000-0005-0000-0000-0000CA000000}"/>
    <cellStyle name="20% - Accent5 2 2 3 3" xfId="651" xr:uid="{00000000-0005-0000-0000-0000CB000000}"/>
    <cellStyle name="20% - Accent5 2 2 3 4" xfId="1457" xr:uid="{DEE4EF28-1A7A-4862-958F-FE910C2FC502}"/>
    <cellStyle name="20% - Accent5 2 2 3 5" xfId="1813" xr:uid="{42FF5F8D-E860-40C3-AF69-E2B25E84F4A1}"/>
    <cellStyle name="20% - Accent5 2 2 4" xfId="829" xr:uid="{00000000-0005-0000-0000-0000CC000000}"/>
    <cellStyle name="20% - Accent5 2 2 5" xfId="473" xr:uid="{00000000-0005-0000-0000-0000CD000000}"/>
    <cellStyle name="20% - Accent5 2 2 6" xfId="1279" xr:uid="{239695B4-5762-4E93-B901-0BA1AF283519}"/>
    <cellStyle name="20% - Accent5 2 2 7" xfId="1635" xr:uid="{9B2E1C75-5918-4B95-A5DE-CD1C7B7B3014}"/>
    <cellStyle name="20% - Accent5 2 3" xfId="188" xr:uid="{00000000-0005-0000-0000-0000CE000000}"/>
    <cellStyle name="20% - Accent5 2 3 2" xfId="366" xr:uid="{00000000-0005-0000-0000-0000CF000000}"/>
    <cellStyle name="20% - Accent5 2 3 2 2" xfId="1078" xr:uid="{00000000-0005-0000-0000-0000D0000000}"/>
    <cellStyle name="20% - Accent5 2 3 2 3" xfId="722" xr:uid="{00000000-0005-0000-0000-0000D1000000}"/>
    <cellStyle name="20% - Accent5 2 3 2 4" xfId="1528" xr:uid="{1C7DE8DD-62FB-4921-9AE4-4E880995F9E6}"/>
    <cellStyle name="20% - Accent5 2 3 2 5" xfId="1884" xr:uid="{4C806F48-6FD6-4A62-9058-B1694C515AFE}"/>
    <cellStyle name="20% - Accent5 2 3 3" xfId="900" xr:uid="{00000000-0005-0000-0000-0000D2000000}"/>
    <cellStyle name="20% - Accent5 2 3 4" xfId="544" xr:uid="{00000000-0005-0000-0000-0000D3000000}"/>
    <cellStyle name="20% - Accent5 2 3 5" xfId="1350" xr:uid="{44833DBB-5F4A-4659-9D32-46FBDD3FA58A}"/>
    <cellStyle name="20% - Accent5 2 3 6" xfId="1706" xr:uid="{8EB73D7A-52AD-4669-BE80-77BB49111BCF}"/>
    <cellStyle name="20% - Accent5 2 4" xfId="275" xr:uid="{00000000-0005-0000-0000-0000D4000000}"/>
    <cellStyle name="20% - Accent5 2 4 2" xfId="987" xr:uid="{00000000-0005-0000-0000-0000D5000000}"/>
    <cellStyle name="20% - Accent5 2 4 3" xfId="631" xr:uid="{00000000-0005-0000-0000-0000D6000000}"/>
    <cellStyle name="20% - Accent5 2 4 4" xfId="1437" xr:uid="{0ECAF442-C037-429C-8D20-FF5365EC8157}"/>
    <cellStyle name="20% - Accent5 2 4 5" xfId="1793" xr:uid="{4E869901-2FF0-4CD8-82C1-AB906B05849C}"/>
    <cellStyle name="20% - Accent5 2 5" xfId="809" xr:uid="{00000000-0005-0000-0000-0000D7000000}"/>
    <cellStyle name="20% - Accent5 2 6" xfId="453" xr:uid="{00000000-0005-0000-0000-0000D8000000}"/>
    <cellStyle name="20% - Accent5 2 7" xfId="1259" xr:uid="{1DEC5EB1-012C-4DE2-B4BF-AAA9D8E77BFC}"/>
    <cellStyle name="20% - Accent5 2 8" xfId="1615" xr:uid="{46682AFD-0442-4A91-AB66-7E8E295F3BB5}"/>
    <cellStyle name="20% - Accent5 3" xfId="115" xr:uid="{00000000-0005-0000-0000-0000D9000000}"/>
    <cellStyle name="20% - Accent5 3 2" xfId="207" xr:uid="{00000000-0005-0000-0000-0000DA000000}"/>
    <cellStyle name="20% - Accent5 3 2 2" xfId="385" xr:uid="{00000000-0005-0000-0000-0000DB000000}"/>
    <cellStyle name="20% - Accent5 3 2 2 2" xfId="1097" xr:uid="{00000000-0005-0000-0000-0000DC000000}"/>
    <cellStyle name="20% - Accent5 3 2 2 3" xfId="741" xr:uid="{00000000-0005-0000-0000-0000DD000000}"/>
    <cellStyle name="20% - Accent5 3 2 2 4" xfId="1547" xr:uid="{685192AF-56DB-4357-A4EC-B907167CA68B}"/>
    <cellStyle name="20% - Accent5 3 2 2 5" xfId="1903" xr:uid="{96031013-0594-4CD5-BC2F-8FAB47DF9882}"/>
    <cellStyle name="20% - Accent5 3 2 3" xfId="919" xr:uid="{00000000-0005-0000-0000-0000DE000000}"/>
    <cellStyle name="20% - Accent5 3 2 4" xfId="563" xr:uid="{00000000-0005-0000-0000-0000DF000000}"/>
    <cellStyle name="20% - Accent5 3 2 5" xfId="1369" xr:uid="{DE36BDFA-D670-49FC-A54C-EF5BA402A0DD}"/>
    <cellStyle name="20% - Accent5 3 2 6" xfId="1725" xr:uid="{CA1A92FA-73AD-41D6-9755-1C8147A200F9}"/>
    <cellStyle name="20% - Accent5 3 3" xfId="294" xr:uid="{00000000-0005-0000-0000-0000E0000000}"/>
    <cellStyle name="20% - Accent5 3 3 2" xfId="1006" xr:uid="{00000000-0005-0000-0000-0000E1000000}"/>
    <cellStyle name="20% - Accent5 3 3 3" xfId="650" xr:uid="{00000000-0005-0000-0000-0000E2000000}"/>
    <cellStyle name="20% - Accent5 3 3 4" xfId="1456" xr:uid="{4079A0B2-620E-4DB6-9186-5088A60768A6}"/>
    <cellStyle name="20% - Accent5 3 3 5" xfId="1812" xr:uid="{2BDE0A3B-EDA4-418F-AF9D-A4100BB073CC}"/>
    <cellStyle name="20% - Accent5 3 4" xfId="828" xr:uid="{00000000-0005-0000-0000-0000E3000000}"/>
    <cellStyle name="20% - Accent5 3 5" xfId="472" xr:uid="{00000000-0005-0000-0000-0000E4000000}"/>
    <cellStyle name="20% - Accent5 3 6" xfId="1278" xr:uid="{2FBA42F1-A3AB-43AD-A019-C79CCC467564}"/>
    <cellStyle name="20% - Accent5 3 7" xfId="1634" xr:uid="{0965F953-759D-45E0-9283-7545B5BA7596}"/>
    <cellStyle name="20% - Accent5 4" xfId="165" xr:uid="{00000000-0005-0000-0000-0000E5000000}"/>
    <cellStyle name="20% - Accent5 4 2" xfId="343" xr:uid="{00000000-0005-0000-0000-0000E6000000}"/>
    <cellStyle name="20% - Accent5 4 2 2" xfId="1055" xr:uid="{00000000-0005-0000-0000-0000E7000000}"/>
    <cellStyle name="20% - Accent5 4 2 3" xfId="699" xr:uid="{00000000-0005-0000-0000-0000E8000000}"/>
    <cellStyle name="20% - Accent5 4 2 4" xfId="1505" xr:uid="{6A7A5D40-7828-4738-8973-10F8ED351E69}"/>
    <cellStyle name="20% - Accent5 4 2 5" xfId="1861" xr:uid="{0D0AE191-C073-4AFD-9EAC-39EF11352AF1}"/>
    <cellStyle name="20% - Accent5 4 3" xfId="877" xr:uid="{00000000-0005-0000-0000-0000E9000000}"/>
    <cellStyle name="20% - Accent5 4 4" xfId="521" xr:uid="{00000000-0005-0000-0000-0000EA000000}"/>
    <cellStyle name="20% - Accent5 4 5" xfId="1327" xr:uid="{4D9E6F67-E519-44D6-B1EE-4E33DB980D50}"/>
    <cellStyle name="20% - Accent5 4 6" xfId="1683" xr:uid="{BE3A5BE5-7596-4C46-855B-EA2BDB5D97A5}"/>
    <cellStyle name="20% - Accent5 5" xfId="252" xr:uid="{00000000-0005-0000-0000-0000EB000000}"/>
    <cellStyle name="20% - Accent5 5 2" xfId="964" xr:uid="{00000000-0005-0000-0000-0000EC000000}"/>
    <cellStyle name="20% - Accent5 5 3" xfId="608" xr:uid="{00000000-0005-0000-0000-0000ED000000}"/>
    <cellStyle name="20% - Accent5 5 4" xfId="1414" xr:uid="{19CC3A0E-B5FC-41DB-BCDE-1A771BF57DCD}"/>
    <cellStyle name="20% - Accent5 5 5" xfId="1770" xr:uid="{248D8443-0FD8-4F6D-B228-3B12E8912890}"/>
    <cellStyle name="20% - Accent5 6" xfId="786" xr:uid="{00000000-0005-0000-0000-0000EE000000}"/>
    <cellStyle name="20% - Accent5 7" xfId="430" xr:uid="{00000000-0005-0000-0000-0000EF000000}"/>
    <cellStyle name="20% - Accent5 8" xfId="1236" xr:uid="{CD8E7CFF-2930-4BF4-9166-9E0B283C3909}"/>
    <cellStyle name="20% - Accent5 9" xfId="1592" xr:uid="{FF10E4C3-E2E6-498D-9EF8-264832FAA552}"/>
    <cellStyle name="20% - Accent6" xfId="65" builtinId="50" customBuiltin="1"/>
    <cellStyle name="20% - Accent6 2" xfId="96" xr:uid="{00000000-0005-0000-0000-0000F1000000}"/>
    <cellStyle name="20% - Accent6 2 2" xfId="118" xr:uid="{00000000-0005-0000-0000-0000F2000000}"/>
    <cellStyle name="20% - Accent6 2 2 2" xfId="210" xr:uid="{00000000-0005-0000-0000-0000F3000000}"/>
    <cellStyle name="20% - Accent6 2 2 2 2" xfId="388" xr:uid="{00000000-0005-0000-0000-0000F4000000}"/>
    <cellStyle name="20% - Accent6 2 2 2 2 2" xfId="1100" xr:uid="{00000000-0005-0000-0000-0000F5000000}"/>
    <cellStyle name="20% - Accent6 2 2 2 2 3" xfId="744" xr:uid="{00000000-0005-0000-0000-0000F6000000}"/>
    <cellStyle name="20% - Accent6 2 2 2 2 4" xfId="1550" xr:uid="{2A744EF1-CF91-43C0-856A-47ABB6BA794E}"/>
    <cellStyle name="20% - Accent6 2 2 2 2 5" xfId="1906" xr:uid="{E8228F1D-B9D0-4161-8FA8-F0E2A5DC3B9A}"/>
    <cellStyle name="20% - Accent6 2 2 2 3" xfId="922" xr:uid="{00000000-0005-0000-0000-0000F7000000}"/>
    <cellStyle name="20% - Accent6 2 2 2 4" xfId="566" xr:uid="{00000000-0005-0000-0000-0000F8000000}"/>
    <cellStyle name="20% - Accent6 2 2 2 5" xfId="1372" xr:uid="{DF61AA16-D8E7-4334-B190-7C99451B3DCD}"/>
    <cellStyle name="20% - Accent6 2 2 2 6" xfId="1728" xr:uid="{C8661944-79C2-4467-BF60-C80A12E5A7D1}"/>
    <cellStyle name="20% - Accent6 2 2 3" xfId="297" xr:uid="{00000000-0005-0000-0000-0000F9000000}"/>
    <cellStyle name="20% - Accent6 2 2 3 2" xfId="1009" xr:uid="{00000000-0005-0000-0000-0000FA000000}"/>
    <cellStyle name="20% - Accent6 2 2 3 3" xfId="653" xr:uid="{00000000-0005-0000-0000-0000FB000000}"/>
    <cellStyle name="20% - Accent6 2 2 3 4" xfId="1459" xr:uid="{769B78C0-A90B-4DC0-B23A-DDE396E8F1E9}"/>
    <cellStyle name="20% - Accent6 2 2 3 5" xfId="1815" xr:uid="{132BD534-A4F2-4EEF-A3D6-8A578C8D614B}"/>
    <cellStyle name="20% - Accent6 2 2 4" xfId="831" xr:uid="{00000000-0005-0000-0000-0000FC000000}"/>
    <cellStyle name="20% - Accent6 2 2 5" xfId="475" xr:uid="{00000000-0005-0000-0000-0000FD000000}"/>
    <cellStyle name="20% - Accent6 2 2 6" xfId="1281" xr:uid="{7496CEBB-6AC5-48BD-B608-7EA76D3253EC}"/>
    <cellStyle name="20% - Accent6 2 2 7" xfId="1637" xr:uid="{330B47F9-5AD4-49C5-B984-2310CB82AFA8}"/>
    <cellStyle name="20% - Accent6 2 3" xfId="190" xr:uid="{00000000-0005-0000-0000-0000FE000000}"/>
    <cellStyle name="20% - Accent6 2 3 2" xfId="368" xr:uid="{00000000-0005-0000-0000-0000FF000000}"/>
    <cellStyle name="20% - Accent6 2 3 2 2" xfId="1080" xr:uid="{00000000-0005-0000-0000-000000010000}"/>
    <cellStyle name="20% - Accent6 2 3 2 3" xfId="724" xr:uid="{00000000-0005-0000-0000-000001010000}"/>
    <cellStyle name="20% - Accent6 2 3 2 4" xfId="1530" xr:uid="{521AC0C3-2886-4B1F-B16C-141FB0F543C0}"/>
    <cellStyle name="20% - Accent6 2 3 2 5" xfId="1886" xr:uid="{A160170A-D9C4-48EE-B01E-3DE149AF7B19}"/>
    <cellStyle name="20% - Accent6 2 3 3" xfId="902" xr:uid="{00000000-0005-0000-0000-000002010000}"/>
    <cellStyle name="20% - Accent6 2 3 4" xfId="546" xr:uid="{00000000-0005-0000-0000-000003010000}"/>
    <cellStyle name="20% - Accent6 2 3 5" xfId="1352" xr:uid="{AC2D855B-7277-4065-A21D-31ED526FDE78}"/>
    <cellStyle name="20% - Accent6 2 3 6" xfId="1708" xr:uid="{668EDF78-5274-452A-BC5C-DE89909CD350}"/>
    <cellStyle name="20% - Accent6 2 4" xfId="277" xr:uid="{00000000-0005-0000-0000-000004010000}"/>
    <cellStyle name="20% - Accent6 2 4 2" xfId="989" xr:uid="{00000000-0005-0000-0000-000005010000}"/>
    <cellStyle name="20% - Accent6 2 4 3" xfId="633" xr:uid="{00000000-0005-0000-0000-000006010000}"/>
    <cellStyle name="20% - Accent6 2 4 4" xfId="1439" xr:uid="{765E62D4-EC20-452A-B333-88F1C23EB744}"/>
    <cellStyle name="20% - Accent6 2 4 5" xfId="1795" xr:uid="{94AA11B0-6641-46DB-8E8A-69ABC028C16D}"/>
    <cellStyle name="20% - Accent6 2 5" xfId="811" xr:uid="{00000000-0005-0000-0000-000007010000}"/>
    <cellStyle name="20% - Accent6 2 6" xfId="455" xr:uid="{00000000-0005-0000-0000-000008010000}"/>
    <cellStyle name="20% - Accent6 2 7" xfId="1261" xr:uid="{76258B06-4BCF-49B0-AF73-F3402E84E757}"/>
    <cellStyle name="20% - Accent6 2 8" xfId="1617" xr:uid="{729507C9-1312-4F8B-8B43-2D4D6F79EF0E}"/>
    <cellStyle name="20% - Accent6 3" xfId="117" xr:uid="{00000000-0005-0000-0000-000009010000}"/>
    <cellStyle name="20% - Accent6 3 2" xfId="209" xr:uid="{00000000-0005-0000-0000-00000A010000}"/>
    <cellStyle name="20% - Accent6 3 2 2" xfId="387" xr:uid="{00000000-0005-0000-0000-00000B010000}"/>
    <cellStyle name="20% - Accent6 3 2 2 2" xfId="1099" xr:uid="{00000000-0005-0000-0000-00000C010000}"/>
    <cellStyle name="20% - Accent6 3 2 2 3" xfId="743" xr:uid="{00000000-0005-0000-0000-00000D010000}"/>
    <cellStyle name="20% - Accent6 3 2 2 4" xfId="1549" xr:uid="{B4BE19F9-B6A6-4E17-BC39-22F871DC3788}"/>
    <cellStyle name="20% - Accent6 3 2 2 5" xfId="1905" xr:uid="{0301A576-89B2-4743-B832-785BF8DF14EE}"/>
    <cellStyle name="20% - Accent6 3 2 3" xfId="921" xr:uid="{00000000-0005-0000-0000-00000E010000}"/>
    <cellStyle name="20% - Accent6 3 2 4" xfId="565" xr:uid="{00000000-0005-0000-0000-00000F010000}"/>
    <cellStyle name="20% - Accent6 3 2 5" xfId="1371" xr:uid="{D88E431D-544B-4F90-95C5-7C3010385810}"/>
    <cellStyle name="20% - Accent6 3 2 6" xfId="1727" xr:uid="{09515F65-AB83-47B0-959A-D7A518EF638E}"/>
    <cellStyle name="20% - Accent6 3 3" xfId="296" xr:uid="{00000000-0005-0000-0000-000010010000}"/>
    <cellStyle name="20% - Accent6 3 3 2" xfId="1008" xr:uid="{00000000-0005-0000-0000-000011010000}"/>
    <cellStyle name="20% - Accent6 3 3 3" xfId="652" xr:uid="{00000000-0005-0000-0000-000012010000}"/>
    <cellStyle name="20% - Accent6 3 3 4" xfId="1458" xr:uid="{DEFE2572-15AA-4C4B-804A-5BF53AB66CF9}"/>
    <cellStyle name="20% - Accent6 3 3 5" xfId="1814" xr:uid="{4374A3A6-1B51-4CE8-8C44-594ACF27D00B}"/>
    <cellStyle name="20% - Accent6 3 4" xfId="830" xr:uid="{00000000-0005-0000-0000-000013010000}"/>
    <cellStyle name="20% - Accent6 3 5" xfId="474" xr:uid="{00000000-0005-0000-0000-000014010000}"/>
    <cellStyle name="20% - Accent6 3 6" xfId="1280" xr:uid="{113E0E1F-0EDC-4D6C-9DD0-C7D9DD92993B}"/>
    <cellStyle name="20% - Accent6 3 7" xfId="1636" xr:uid="{36482C39-3F19-4E1B-9D9C-28FD81919266}"/>
    <cellStyle name="20% - Accent6 4" xfId="167" xr:uid="{00000000-0005-0000-0000-000015010000}"/>
    <cellStyle name="20% - Accent6 4 2" xfId="345" xr:uid="{00000000-0005-0000-0000-000016010000}"/>
    <cellStyle name="20% - Accent6 4 2 2" xfId="1057" xr:uid="{00000000-0005-0000-0000-000017010000}"/>
    <cellStyle name="20% - Accent6 4 2 3" xfId="701" xr:uid="{00000000-0005-0000-0000-000018010000}"/>
    <cellStyle name="20% - Accent6 4 2 4" xfId="1507" xr:uid="{4A93AB65-5D44-45C9-B2ED-5E86B8796ABC}"/>
    <cellStyle name="20% - Accent6 4 2 5" xfId="1863" xr:uid="{9168BEDE-9210-4804-9642-5770D74EE8BE}"/>
    <cellStyle name="20% - Accent6 4 3" xfId="879" xr:uid="{00000000-0005-0000-0000-000019010000}"/>
    <cellStyle name="20% - Accent6 4 4" xfId="523" xr:uid="{00000000-0005-0000-0000-00001A010000}"/>
    <cellStyle name="20% - Accent6 4 5" xfId="1329" xr:uid="{DC775C9D-5504-481D-996D-B972F47AD127}"/>
    <cellStyle name="20% - Accent6 4 6" xfId="1685" xr:uid="{6EDED687-B358-4093-B5A4-6456B0B60F6E}"/>
    <cellStyle name="20% - Accent6 5" xfId="254" xr:uid="{00000000-0005-0000-0000-00001B010000}"/>
    <cellStyle name="20% - Accent6 5 2" xfId="966" xr:uid="{00000000-0005-0000-0000-00001C010000}"/>
    <cellStyle name="20% - Accent6 5 3" xfId="610" xr:uid="{00000000-0005-0000-0000-00001D010000}"/>
    <cellStyle name="20% - Accent6 5 4" xfId="1416" xr:uid="{01B15619-37F1-4E34-8EDF-3EE7AF627B06}"/>
    <cellStyle name="20% - Accent6 5 5" xfId="1772" xr:uid="{0D2CA253-B60F-4A47-9758-9A39C07C8DB8}"/>
    <cellStyle name="20% - Accent6 6" xfId="788" xr:uid="{00000000-0005-0000-0000-00001E010000}"/>
    <cellStyle name="20% - Accent6 7" xfId="432" xr:uid="{00000000-0005-0000-0000-00001F010000}"/>
    <cellStyle name="20% - Accent6 8" xfId="1238" xr:uid="{7D8C3C55-71A8-4610-B168-E86732846D07}"/>
    <cellStyle name="20% - Accent6 9" xfId="1594" xr:uid="{07146E5D-AC5A-45D1-AD62-CA81698B66F2}"/>
    <cellStyle name="40% - Accent1" xfId="46" builtinId="31" customBuiltin="1"/>
    <cellStyle name="40% - Accent1 2" xfId="87" xr:uid="{00000000-0005-0000-0000-000021010000}"/>
    <cellStyle name="40% - Accent1 2 2" xfId="120" xr:uid="{00000000-0005-0000-0000-000022010000}"/>
    <cellStyle name="40% - Accent1 2 2 2" xfId="212" xr:uid="{00000000-0005-0000-0000-000023010000}"/>
    <cellStyle name="40% - Accent1 2 2 2 2" xfId="390" xr:uid="{00000000-0005-0000-0000-000024010000}"/>
    <cellStyle name="40% - Accent1 2 2 2 2 2" xfId="1102" xr:uid="{00000000-0005-0000-0000-000025010000}"/>
    <cellStyle name="40% - Accent1 2 2 2 2 3" xfId="746" xr:uid="{00000000-0005-0000-0000-000026010000}"/>
    <cellStyle name="40% - Accent1 2 2 2 2 4" xfId="1552" xr:uid="{1CB57537-32EE-4915-9FBC-B1542DB46AAD}"/>
    <cellStyle name="40% - Accent1 2 2 2 2 5" xfId="1908" xr:uid="{49AE817A-7FE0-4119-8223-3AC2F5A5EBD9}"/>
    <cellStyle name="40% - Accent1 2 2 2 3" xfId="924" xr:uid="{00000000-0005-0000-0000-000027010000}"/>
    <cellStyle name="40% - Accent1 2 2 2 4" xfId="568" xr:uid="{00000000-0005-0000-0000-000028010000}"/>
    <cellStyle name="40% - Accent1 2 2 2 5" xfId="1374" xr:uid="{D88BB5E1-BC12-4B18-97F4-1035ABEDF0BA}"/>
    <cellStyle name="40% - Accent1 2 2 2 6" xfId="1730" xr:uid="{E3E53D0F-DD91-4CBB-B50A-E910A8F2DEF7}"/>
    <cellStyle name="40% - Accent1 2 2 3" xfId="299" xr:uid="{00000000-0005-0000-0000-000029010000}"/>
    <cellStyle name="40% - Accent1 2 2 3 2" xfId="1011" xr:uid="{00000000-0005-0000-0000-00002A010000}"/>
    <cellStyle name="40% - Accent1 2 2 3 3" xfId="655" xr:uid="{00000000-0005-0000-0000-00002B010000}"/>
    <cellStyle name="40% - Accent1 2 2 3 4" xfId="1461" xr:uid="{44E8636A-23F1-42DB-A37D-BE620E6A9665}"/>
    <cellStyle name="40% - Accent1 2 2 3 5" xfId="1817" xr:uid="{A49A9194-E18A-438B-9F9D-FCDEBF6A3184}"/>
    <cellStyle name="40% - Accent1 2 2 4" xfId="833" xr:uid="{00000000-0005-0000-0000-00002C010000}"/>
    <cellStyle name="40% - Accent1 2 2 5" xfId="477" xr:uid="{00000000-0005-0000-0000-00002D010000}"/>
    <cellStyle name="40% - Accent1 2 2 6" xfId="1283" xr:uid="{7E8BF9C5-41D5-4B8A-9E0E-7F64342DA449}"/>
    <cellStyle name="40% - Accent1 2 2 7" xfId="1639" xr:uid="{0B793DFD-CFD0-48E8-B587-12A53F44F723}"/>
    <cellStyle name="40% - Accent1 2 3" xfId="181" xr:uid="{00000000-0005-0000-0000-00002E010000}"/>
    <cellStyle name="40% - Accent1 2 3 2" xfId="359" xr:uid="{00000000-0005-0000-0000-00002F010000}"/>
    <cellStyle name="40% - Accent1 2 3 2 2" xfId="1071" xr:uid="{00000000-0005-0000-0000-000030010000}"/>
    <cellStyle name="40% - Accent1 2 3 2 3" xfId="715" xr:uid="{00000000-0005-0000-0000-000031010000}"/>
    <cellStyle name="40% - Accent1 2 3 2 4" xfId="1521" xr:uid="{1445A158-0FAA-4D14-A391-A16B2A48A5E2}"/>
    <cellStyle name="40% - Accent1 2 3 2 5" xfId="1877" xr:uid="{F47C48EE-AC11-4917-A342-7FFBB02FEF86}"/>
    <cellStyle name="40% - Accent1 2 3 3" xfId="893" xr:uid="{00000000-0005-0000-0000-000032010000}"/>
    <cellStyle name="40% - Accent1 2 3 4" xfId="537" xr:uid="{00000000-0005-0000-0000-000033010000}"/>
    <cellStyle name="40% - Accent1 2 3 5" xfId="1343" xr:uid="{8B6C73DF-C5CE-4364-BA6A-A11810A929FA}"/>
    <cellStyle name="40% - Accent1 2 3 6" xfId="1699" xr:uid="{A9C03B7D-43E5-4DB4-BE32-78D49A478CEB}"/>
    <cellStyle name="40% - Accent1 2 4" xfId="268" xr:uid="{00000000-0005-0000-0000-000034010000}"/>
    <cellStyle name="40% - Accent1 2 4 2" xfId="980" xr:uid="{00000000-0005-0000-0000-000035010000}"/>
    <cellStyle name="40% - Accent1 2 4 3" xfId="624" xr:uid="{00000000-0005-0000-0000-000036010000}"/>
    <cellStyle name="40% - Accent1 2 4 4" xfId="1430" xr:uid="{332E26E2-1756-41C0-8965-7B9CF0B709B0}"/>
    <cellStyle name="40% - Accent1 2 4 5" xfId="1786" xr:uid="{0FD2B01B-59AF-4F18-8EC5-95202D135465}"/>
    <cellStyle name="40% - Accent1 2 5" xfId="802" xr:uid="{00000000-0005-0000-0000-000037010000}"/>
    <cellStyle name="40% - Accent1 2 6" xfId="446" xr:uid="{00000000-0005-0000-0000-000038010000}"/>
    <cellStyle name="40% - Accent1 2 7" xfId="1252" xr:uid="{6BAE2FC0-75A3-4BE6-8CE6-5BDFB361B001}"/>
    <cellStyle name="40% - Accent1 2 8" xfId="1608" xr:uid="{EB0BFEFA-D2EA-4D13-B9D0-B4971A042CCE}"/>
    <cellStyle name="40% - Accent1 3" xfId="119" xr:uid="{00000000-0005-0000-0000-000039010000}"/>
    <cellStyle name="40% - Accent1 3 2" xfId="211" xr:uid="{00000000-0005-0000-0000-00003A010000}"/>
    <cellStyle name="40% - Accent1 3 2 2" xfId="389" xr:uid="{00000000-0005-0000-0000-00003B010000}"/>
    <cellStyle name="40% - Accent1 3 2 2 2" xfId="1101" xr:uid="{00000000-0005-0000-0000-00003C010000}"/>
    <cellStyle name="40% - Accent1 3 2 2 3" xfId="745" xr:uid="{00000000-0005-0000-0000-00003D010000}"/>
    <cellStyle name="40% - Accent1 3 2 2 4" xfId="1551" xr:uid="{BAC066DC-D3C9-495E-83E7-84B5CA3FBFFE}"/>
    <cellStyle name="40% - Accent1 3 2 2 5" xfId="1907" xr:uid="{2789B151-D252-421F-A257-0A3AB297A28B}"/>
    <cellStyle name="40% - Accent1 3 2 3" xfId="923" xr:uid="{00000000-0005-0000-0000-00003E010000}"/>
    <cellStyle name="40% - Accent1 3 2 4" xfId="567" xr:uid="{00000000-0005-0000-0000-00003F010000}"/>
    <cellStyle name="40% - Accent1 3 2 5" xfId="1373" xr:uid="{B94A4AAF-0DB9-4CA3-85C2-7861F1B253C3}"/>
    <cellStyle name="40% - Accent1 3 2 6" xfId="1729" xr:uid="{F089D938-FC9B-4F2A-ADD7-2A752CC17536}"/>
    <cellStyle name="40% - Accent1 3 3" xfId="298" xr:uid="{00000000-0005-0000-0000-000040010000}"/>
    <cellStyle name="40% - Accent1 3 3 2" xfId="1010" xr:uid="{00000000-0005-0000-0000-000041010000}"/>
    <cellStyle name="40% - Accent1 3 3 3" xfId="654" xr:uid="{00000000-0005-0000-0000-000042010000}"/>
    <cellStyle name="40% - Accent1 3 3 4" xfId="1460" xr:uid="{A07A5C95-51C7-4969-A0DF-1ABF2F2A86C3}"/>
    <cellStyle name="40% - Accent1 3 3 5" xfId="1816" xr:uid="{D699DDC5-1C74-488F-9357-428901876C18}"/>
    <cellStyle name="40% - Accent1 3 4" xfId="832" xr:uid="{00000000-0005-0000-0000-000043010000}"/>
    <cellStyle name="40% - Accent1 3 5" xfId="476" xr:uid="{00000000-0005-0000-0000-000044010000}"/>
    <cellStyle name="40% - Accent1 3 6" xfId="1282" xr:uid="{E5EBFC0F-2DE1-45DA-998A-AE2487F5B18B}"/>
    <cellStyle name="40% - Accent1 3 7" xfId="1638" xr:uid="{32F63BE1-D74A-4271-92B1-8D3724127BAF}"/>
    <cellStyle name="40% - Accent1 4" xfId="158" xr:uid="{00000000-0005-0000-0000-000045010000}"/>
    <cellStyle name="40% - Accent1 4 2" xfId="336" xr:uid="{00000000-0005-0000-0000-000046010000}"/>
    <cellStyle name="40% - Accent1 4 2 2" xfId="1048" xr:uid="{00000000-0005-0000-0000-000047010000}"/>
    <cellStyle name="40% - Accent1 4 2 3" xfId="692" xr:uid="{00000000-0005-0000-0000-000048010000}"/>
    <cellStyle name="40% - Accent1 4 2 4" xfId="1498" xr:uid="{6463DB0C-779C-4584-89D4-5470EBA69730}"/>
    <cellStyle name="40% - Accent1 4 2 5" xfId="1854" xr:uid="{B7549BC9-F473-4E35-9AD1-0F34F6CB1359}"/>
    <cellStyle name="40% - Accent1 4 3" xfId="870" xr:uid="{00000000-0005-0000-0000-000049010000}"/>
    <cellStyle name="40% - Accent1 4 4" xfId="514" xr:uid="{00000000-0005-0000-0000-00004A010000}"/>
    <cellStyle name="40% - Accent1 4 5" xfId="1320" xr:uid="{8519C31B-5843-44BD-B1E5-299ABBB2F41B}"/>
    <cellStyle name="40% - Accent1 4 6" xfId="1676" xr:uid="{58EC1DF0-B1EB-4BC3-9B97-0694335FF2B5}"/>
    <cellStyle name="40% - Accent1 5" xfId="245" xr:uid="{00000000-0005-0000-0000-00004B010000}"/>
    <cellStyle name="40% - Accent1 5 2" xfId="957" xr:uid="{00000000-0005-0000-0000-00004C010000}"/>
    <cellStyle name="40% - Accent1 5 3" xfId="601" xr:uid="{00000000-0005-0000-0000-00004D010000}"/>
    <cellStyle name="40% - Accent1 5 4" xfId="1407" xr:uid="{EE57A004-F85A-43D7-A5C4-DF27952E728B}"/>
    <cellStyle name="40% - Accent1 5 5" xfId="1763" xr:uid="{A2292B40-71D9-4E9A-A275-A4A4630ADD40}"/>
    <cellStyle name="40% - Accent1 6" xfId="779" xr:uid="{00000000-0005-0000-0000-00004E010000}"/>
    <cellStyle name="40% - Accent1 7" xfId="423" xr:uid="{00000000-0005-0000-0000-00004F010000}"/>
    <cellStyle name="40% - Accent1 8" xfId="1229" xr:uid="{25D82356-C3B9-4DC1-9AA9-0B086315573D}"/>
    <cellStyle name="40% - Accent1 9" xfId="1585" xr:uid="{D76E1DAC-B616-44F2-9107-E7F81CCD63BF}"/>
    <cellStyle name="40% - Accent2" xfId="50" builtinId="35" customBuiltin="1"/>
    <cellStyle name="40% - Accent2 2" xfId="89" xr:uid="{00000000-0005-0000-0000-000051010000}"/>
    <cellStyle name="40% - Accent2 2 2" xfId="122" xr:uid="{00000000-0005-0000-0000-000052010000}"/>
    <cellStyle name="40% - Accent2 2 2 2" xfId="214" xr:uid="{00000000-0005-0000-0000-000053010000}"/>
    <cellStyle name="40% - Accent2 2 2 2 2" xfId="392" xr:uid="{00000000-0005-0000-0000-000054010000}"/>
    <cellStyle name="40% - Accent2 2 2 2 2 2" xfId="1104" xr:uid="{00000000-0005-0000-0000-000055010000}"/>
    <cellStyle name="40% - Accent2 2 2 2 2 3" xfId="748" xr:uid="{00000000-0005-0000-0000-000056010000}"/>
    <cellStyle name="40% - Accent2 2 2 2 2 4" xfId="1554" xr:uid="{91288404-BC44-4E39-A30B-B2AA309CAA83}"/>
    <cellStyle name="40% - Accent2 2 2 2 2 5" xfId="1910" xr:uid="{5721BE6C-1D9B-4517-8963-87AEB2B889ED}"/>
    <cellStyle name="40% - Accent2 2 2 2 3" xfId="926" xr:uid="{00000000-0005-0000-0000-000057010000}"/>
    <cellStyle name="40% - Accent2 2 2 2 4" xfId="570" xr:uid="{00000000-0005-0000-0000-000058010000}"/>
    <cellStyle name="40% - Accent2 2 2 2 5" xfId="1376" xr:uid="{31CC15A5-6D2D-423A-A766-7E2E48907B15}"/>
    <cellStyle name="40% - Accent2 2 2 2 6" xfId="1732" xr:uid="{B3C824BE-3AAD-4BEF-82FC-CC52E05959BB}"/>
    <cellStyle name="40% - Accent2 2 2 3" xfId="301" xr:uid="{00000000-0005-0000-0000-000059010000}"/>
    <cellStyle name="40% - Accent2 2 2 3 2" xfId="1013" xr:uid="{00000000-0005-0000-0000-00005A010000}"/>
    <cellStyle name="40% - Accent2 2 2 3 3" xfId="657" xr:uid="{00000000-0005-0000-0000-00005B010000}"/>
    <cellStyle name="40% - Accent2 2 2 3 4" xfId="1463" xr:uid="{69953C6A-63FE-42C2-867D-778136737B8D}"/>
    <cellStyle name="40% - Accent2 2 2 3 5" xfId="1819" xr:uid="{C690B4FE-3ECD-4D3E-B72F-1463A7195774}"/>
    <cellStyle name="40% - Accent2 2 2 4" xfId="835" xr:uid="{00000000-0005-0000-0000-00005C010000}"/>
    <cellStyle name="40% - Accent2 2 2 5" xfId="479" xr:uid="{00000000-0005-0000-0000-00005D010000}"/>
    <cellStyle name="40% - Accent2 2 2 6" xfId="1285" xr:uid="{4149C086-1F72-4A2E-8D8E-4D6FD5475C75}"/>
    <cellStyle name="40% - Accent2 2 2 7" xfId="1641" xr:uid="{D8327E89-DC6A-4FC3-BB65-D7364E10FAB2}"/>
    <cellStyle name="40% - Accent2 2 3" xfId="183" xr:uid="{00000000-0005-0000-0000-00005E010000}"/>
    <cellStyle name="40% - Accent2 2 3 2" xfId="361" xr:uid="{00000000-0005-0000-0000-00005F010000}"/>
    <cellStyle name="40% - Accent2 2 3 2 2" xfId="1073" xr:uid="{00000000-0005-0000-0000-000060010000}"/>
    <cellStyle name="40% - Accent2 2 3 2 3" xfId="717" xr:uid="{00000000-0005-0000-0000-000061010000}"/>
    <cellStyle name="40% - Accent2 2 3 2 4" xfId="1523" xr:uid="{7E0992C8-ECB3-41FC-AC71-70AEF4B102D9}"/>
    <cellStyle name="40% - Accent2 2 3 2 5" xfId="1879" xr:uid="{28CFE2D1-9494-474D-8A24-23D7BFDFEDD2}"/>
    <cellStyle name="40% - Accent2 2 3 3" xfId="895" xr:uid="{00000000-0005-0000-0000-000062010000}"/>
    <cellStyle name="40% - Accent2 2 3 4" xfId="539" xr:uid="{00000000-0005-0000-0000-000063010000}"/>
    <cellStyle name="40% - Accent2 2 3 5" xfId="1345" xr:uid="{F179B737-D7FB-4982-B3C8-EDB4178899B8}"/>
    <cellStyle name="40% - Accent2 2 3 6" xfId="1701" xr:uid="{569347C4-EE60-4490-91A7-6A8E20672E1C}"/>
    <cellStyle name="40% - Accent2 2 4" xfId="270" xr:uid="{00000000-0005-0000-0000-000064010000}"/>
    <cellStyle name="40% - Accent2 2 4 2" xfId="982" xr:uid="{00000000-0005-0000-0000-000065010000}"/>
    <cellStyle name="40% - Accent2 2 4 3" xfId="626" xr:uid="{00000000-0005-0000-0000-000066010000}"/>
    <cellStyle name="40% - Accent2 2 4 4" xfId="1432" xr:uid="{871A8FC3-D321-4E4A-96BB-CCBC07B6F5B9}"/>
    <cellStyle name="40% - Accent2 2 4 5" xfId="1788" xr:uid="{156E6285-9A82-40AD-9B23-F916522B7166}"/>
    <cellStyle name="40% - Accent2 2 5" xfId="804" xr:uid="{00000000-0005-0000-0000-000067010000}"/>
    <cellStyle name="40% - Accent2 2 6" xfId="448" xr:uid="{00000000-0005-0000-0000-000068010000}"/>
    <cellStyle name="40% - Accent2 2 7" xfId="1254" xr:uid="{F5574EB5-9DC9-43F4-BF01-123856FE8A74}"/>
    <cellStyle name="40% - Accent2 2 8" xfId="1610" xr:uid="{C522128D-B219-46E5-9468-68C21572979A}"/>
    <cellStyle name="40% - Accent2 3" xfId="121" xr:uid="{00000000-0005-0000-0000-000069010000}"/>
    <cellStyle name="40% - Accent2 3 2" xfId="213" xr:uid="{00000000-0005-0000-0000-00006A010000}"/>
    <cellStyle name="40% - Accent2 3 2 2" xfId="391" xr:uid="{00000000-0005-0000-0000-00006B010000}"/>
    <cellStyle name="40% - Accent2 3 2 2 2" xfId="1103" xr:uid="{00000000-0005-0000-0000-00006C010000}"/>
    <cellStyle name="40% - Accent2 3 2 2 3" xfId="747" xr:uid="{00000000-0005-0000-0000-00006D010000}"/>
    <cellStyle name="40% - Accent2 3 2 2 4" xfId="1553" xr:uid="{35938694-15AE-4002-8D70-40BABAF2E430}"/>
    <cellStyle name="40% - Accent2 3 2 2 5" xfId="1909" xr:uid="{1EF08D45-2199-4BCC-B7CC-309674115CC0}"/>
    <cellStyle name="40% - Accent2 3 2 3" xfId="925" xr:uid="{00000000-0005-0000-0000-00006E010000}"/>
    <cellStyle name="40% - Accent2 3 2 4" xfId="569" xr:uid="{00000000-0005-0000-0000-00006F010000}"/>
    <cellStyle name="40% - Accent2 3 2 5" xfId="1375" xr:uid="{3D6F852F-E3E2-4792-BD12-45D3AAA3ABEA}"/>
    <cellStyle name="40% - Accent2 3 2 6" xfId="1731" xr:uid="{770D6256-22EF-4EF1-B230-2792E3B807E1}"/>
    <cellStyle name="40% - Accent2 3 3" xfId="300" xr:uid="{00000000-0005-0000-0000-000070010000}"/>
    <cellStyle name="40% - Accent2 3 3 2" xfId="1012" xr:uid="{00000000-0005-0000-0000-000071010000}"/>
    <cellStyle name="40% - Accent2 3 3 3" xfId="656" xr:uid="{00000000-0005-0000-0000-000072010000}"/>
    <cellStyle name="40% - Accent2 3 3 4" xfId="1462" xr:uid="{EC5233A9-63BE-4281-8152-EA76890F4EFA}"/>
    <cellStyle name="40% - Accent2 3 3 5" xfId="1818" xr:uid="{24379AE7-61AB-4186-974D-0EF46A4505D6}"/>
    <cellStyle name="40% - Accent2 3 4" xfId="834" xr:uid="{00000000-0005-0000-0000-000073010000}"/>
    <cellStyle name="40% - Accent2 3 5" xfId="478" xr:uid="{00000000-0005-0000-0000-000074010000}"/>
    <cellStyle name="40% - Accent2 3 6" xfId="1284" xr:uid="{2F4E0F86-00C8-46FF-9FA9-62347C6D610A}"/>
    <cellStyle name="40% - Accent2 3 7" xfId="1640" xr:uid="{52B3454B-4127-4566-BB0B-323FD22AA6CA}"/>
    <cellStyle name="40% - Accent2 4" xfId="160" xr:uid="{00000000-0005-0000-0000-000075010000}"/>
    <cellStyle name="40% - Accent2 4 2" xfId="338" xr:uid="{00000000-0005-0000-0000-000076010000}"/>
    <cellStyle name="40% - Accent2 4 2 2" xfId="1050" xr:uid="{00000000-0005-0000-0000-000077010000}"/>
    <cellStyle name="40% - Accent2 4 2 3" xfId="694" xr:uid="{00000000-0005-0000-0000-000078010000}"/>
    <cellStyle name="40% - Accent2 4 2 4" xfId="1500" xr:uid="{36B9755E-EC53-4DDD-ADC7-912635B280DD}"/>
    <cellStyle name="40% - Accent2 4 2 5" xfId="1856" xr:uid="{16C5754E-BED1-4C57-91EB-4938BC1A8525}"/>
    <cellStyle name="40% - Accent2 4 3" xfId="872" xr:uid="{00000000-0005-0000-0000-000079010000}"/>
    <cellStyle name="40% - Accent2 4 4" xfId="516" xr:uid="{00000000-0005-0000-0000-00007A010000}"/>
    <cellStyle name="40% - Accent2 4 5" xfId="1322" xr:uid="{D3B86791-4BDD-4EB7-96ED-431CD0C1353D}"/>
    <cellStyle name="40% - Accent2 4 6" xfId="1678" xr:uid="{9A3A9A06-C7C1-41FD-894A-6E7659206603}"/>
    <cellStyle name="40% - Accent2 5" xfId="247" xr:uid="{00000000-0005-0000-0000-00007B010000}"/>
    <cellStyle name="40% - Accent2 5 2" xfId="959" xr:uid="{00000000-0005-0000-0000-00007C010000}"/>
    <cellStyle name="40% - Accent2 5 3" xfId="603" xr:uid="{00000000-0005-0000-0000-00007D010000}"/>
    <cellStyle name="40% - Accent2 5 4" xfId="1409" xr:uid="{3CD17DDA-BF4A-4765-B1FF-367693E0B849}"/>
    <cellStyle name="40% - Accent2 5 5" xfId="1765" xr:uid="{FE2696F7-DB42-435E-BD18-605877C0A3EB}"/>
    <cellStyle name="40% - Accent2 6" xfId="781" xr:uid="{00000000-0005-0000-0000-00007E010000}"/>
    <cellStyle name="40% - Accent2 7" xfId="425" xr:uid="{00000000-0005-0000-0000-00007F010000}"/>
    <cellStyle name="40% - Accent2 8" xfId="1231" xr:uid="{99F8BC8C-0618-43EA-B4E7-F9D061144B59}"/>
    <cellStyle name="40% - Accent2 9" xfId="1587" xr:uid="{D53881FC-12CB-47C7-979B-82DCCA9CD02F}"/>
    <cellStyle name="40% - Accent3" xfId="54" builtinId="39" customBuiltin="1"/>
    <cellStyle name="40% - Accent3 2" xfId="91" xr:uid="{00000000-0005-0000-0000-000081010000}"/>
    <cellStyle name="40% - Accent3 2 2" xfId="124" xr:uid="{00000000-0005-0000-0000-000082010000}"/>
    <cellStyle name="40% - Accent3 2 2 2" xfId="216" xr:uid="{00000000-0005-0000-0000-000083010000}"/>
    <cellStyle name="40% - Accent3 2 2 2 2" xfId="394" xr:uid="{00000000-0005-0000-0000-000084010000}"/>
    <cellStyle name="40% - Accent3 2 2 2 2 2" xfId="1106" xr:uid="{00000000-0005-0000-0000-000085010000}"/>
    <cellStyle name="40% - Accent3 2 2 2 2 3" xfId="750" xr:uid="{00000000-0005-0000-0000-000086010000}"/>
    <cellStyle name="40% - Accent3 2 2 2 2 4" xfId="1556" xr:uid="{66C11575-BA75-4ADA-B606-515A214FB44B}"/>
    <cellStyle name="40% - Accent3 2 2 2 2 5" xfId="1912" xr:uid="{50D40905-CD0D-47DC-AABC-C9B6FC5A30E9}"/>
    <cellStyle name="40% - Accent3 2 2 2 3" xfId="928" xr:uid="{00000000-0005-0000-0000-000087010000}"/>
    <cellStyle name="40% - Accent3 2 2 2 4" xfId="572" xr:uid="{00000000-0005-0000-0000-000088010000}"/>
    <cellStyle name="40% - Accent3 2 2 2 5" xfId="1378" xr:uid="{01BCDA33-33E3-4C65-8CB9-0D8BD16AED5E}"/>
    <cellStyle name="40% - Accent3 2 2 2 6" xfId="1734" xr:uid="{2C1E5F19-585E-47CA-890B-4CEA88E2F783}"/>
    <cellStyle name="40% - Accent3 2 2 3" xfId="303" xr:uid="{00000000-0005-0000-0000-000089010000}"/>
    <cellStyle name="40% - Accent3 2 2 3 2" xfId="1015" xr:uid="{00000000-0005-0000-0000-00008A010000}"/>
    <cellStyle name="40% - Accent3 2 2 3 3" xfId="659" xr:uid="{00000000-0005-0000-0000-00008B010000}"/>
    <cellStyle name="40% - Accent3 2 2 3 4" xfId="1465" xr:uid="{32984CAA-9DD7-4FB9-A9CA-8C58F85314BD}"/>
    <cellStyle name="40% - Accent3 2 2 3 5" xfId="1821" xr:uid="{0513E3FF-8573-4697-BDB8-92D57F3278A3}"/>
    <cellStyle name="40% - Accent3 2 2 4" xfId="837" xr:uid="{00000000-0005-0000-0000-00008C010000}"/>
    <cellStyle name="40% - Accent3 2 2 5" xfId="481" xr:uid="{00000000-0005-0000-0000-00008D010000}"/>
    <cellStyle name="40% - Accent3 2 2 6" xfId="1287" xr:uid="{5827ECA2-C894-4911-80A3-F5D7F23EBC81}"/>
    <cellStyle name="40% - Accent3 2 2 7" xfId="1643" xr:uid="{2267523D-947A-4C8B-969C-4EAB67379417}"/>
    <cellStyle name="40% - Accent3 2 3" xfId="185" xr:uid="{00000000-0005-0000-0000-00008E010000}"/>
    <cellStyle name="40% - Accent3 2 3 2" xfId="363" xr:uid="{00000000-0005-0000-0000-00008F010000}"/>
    <cellStyle name="40% - Accent3 2 3 2 2" xfId="1075" xr:uid="{00000000-0005-0000-0000-000090010000}"/>
    <cellStyle name="40% - Accent3 2 3 2 3" xfId="719" xr:uid="{00000000-0005-0000-0000-000091010000}"/>
    <cellStyle name="40% - Accent3 2 3 2 4" xfId="1525" xr:uid="{11865C38-3BFC-4E45-AA02-A4827D389F4F}"/>
    <cellStyle name="40% - Accent3 2 3 2 5" xfId="1881" xr:uid="{C5BEFD83-5478-4F3E-BD3B-845056722374}"/>
    <cellStyle name="40% - Accent3 2 3 3" xfId="897" xr:uid="{00000000-0005-0000-0000-000092010000}"/>
    <cellStyle name="40% - Accent3 2 3 4" xfId="541" xr:uid="{00000000-0005-0000-0000-000093010000}"/>
    <cellStyle name="40% - Accent3 2 3 5" xfId="1347" xr:uid="{E647C1EB-FBED-41BB-B6CC-B761DFC11E07}"/>
    <cellStyle name="40% - Accent3 2 3 6" xfId="1703" xr:uid="{50A79E4D-ECD2-4993-BEE0-C8FD4FCDD3A2}"/>
    <cellStyle name="40% - Accent3 2 4" xfId="272" xr:uid="{00000000-0005-0000-0000-000094010000}"/>
    <cellStyle name="40% - Accent3 2 4 2" xfId="984" xr:uid="{00000000-0005-0000-0000-000095010000}"/>
    <cellStyle name="40% - Accent3 2 4 3" xfId="628" xr:uid="{00000000-0005-0000-0000-000096010000}"/>
    <cellStyle name="40% - Accent3 2 4 4" xfId="1434" xr:uid="{B8F5430C-ADA8-425A-9496-6A406AED37CB}"/>
    <cellStyle name="40% - Accent3 2 4 5" xfId="1790" xr:uid="{1235559E-E418-4C2E-9285-E8668A171F2E}"/>
    <cellStyle name="40% - Accent3 2 5" xfId="806" xr:uid="{00000000-0005-0000-0000-000097010000}"/>
    <cellStyle name="40% - Accent3 2 6" xfId="450" xr:uid="{00000000-0005-0000-0000-000098010000}"/>
    <cellStyle name="40% - Accent3 2 7" xfId="1256" xr:uid="{B1C96A05-C32F-4F9E-A8EF-5FD07AABA1BA}"/>
    <cellStyle name="40% - Accent3 2 8" xfId="1612" xr:uid="{9C4C668B-DEE5-453C-958D-89AB8E453F04}"/>
    <cellStyle name="40% - Accent3 3" xfId="123" xr:uid="{00000000-0005-0000-0000-000099010000}"/>
    <cellStyle name="40% - Accent3 3 2" xfId="215" xr:uid="{00000000-0005-0000-0000-00009A010000}"/>
    <cellStyle name="40% - Accent3 3 2 2" xfId="393" xr:uid="{00000000-0005-0000-0000-00009B010000}"/>
    <cellStyle name="40% - Accent3 3 2 2 2" xfId="1105" xr:uid="{00000000-0005-0000-0000-00009C010000}"/>
    <cellStyle name="40% - Accent3 3 2 2 3" xfId="749" xr:uid="{00000000-0005-0000-0000-00009D010000}"/>
    <cellStyle name="40% - Accent3 3 2 2 4" xfId="1555" xr:uid="{3C97E016-6590-45F8-AFD4-90338017356E}"/>
    <cellStyle name="40% - Accent3 3 2 2 5" xfId="1911" xr:uid="{1C0026D3-2837-494D-AD44-5A72F28EA74D}"/>
    <cellStyle name="40% - Accent3 3 2 3" xfId="927" xr:uid="{00000000-0005-0000-0000-00009E010000}"/>
    <cellStyle name="40% - Accent3 3 2 4" xfId="571" xr:uid="{00000000-0005-0000-0000-00009F010000}"/>
    <cellStyle name="40% - Accent3 3 2 5" xfId="1377" xr:uid="{1B13DA7B-E1B2-4610-81DD-A45E01A56FFE}"/>
    <cellStyle name="40% - Accent3 3 2 6" xfId="1733" xr:uid="{B7BF4BB7-B701-4F9F-BA2D-96A82DFA54F3}"/>
    <cellStyle name="40% - Accent3 3 3" xfId="302" xr:uid="{00000000-0005-0000-0000-0000A0010000}"/>
    <cellStyle name="40% - Accent3 3 3 2" xfId="1014" xr:uid="{00000000-0005-0000-0000-0000A1010000}"/>
    <cellStyle name="40% - Accent3 3 3 3" xfId="658" xr:uid="{00000000-0005-0000-0000-0000A2010000}"/>
    <cellStyle name="40% - Accent3 3 3 4" xfId="1464" xr:uid="{6369F269-E071-4E72-BBF6-58F99A6BE61A}"/>
    <cellStyle name="40% - Accent3 3 3 5" xfId="1820" xr:uid="{B7152219-E5EE-4FB3-887E-59D6C9DA23BE}"/>
    <cellStyle name="40% - Accent3 3 4" xfId="836" xr:uid="{00000000-0005-0000-0000-0000A3010000}"/>
    <cellStyle name="40% - Accent3 3 5" xfId="480" xr:uid="{00000000-0005-0000-0000-0000A4010000}"/>
    <cellStyle name="40% - Accent3 3 6" xfId="1286" xr:uid="{4D0FB5C0-65FC-4657-A361-9AF1B92A63D1}"/>
    <cellStyle name="40% - Accent3 3 7" xfId="1642" xr:uid="{ED30E6DD-22A5-4110-8C0A-E3C5C6656BB0}"/>
    <cellStyle name="40% - Accent3 4" xfId="162" xr:uid="{00000000-0005-0000-0000-0000A5010000}"/>
    <cellStyle name="40% - Accent3 4 2" xfId="340" xr:uid="{00000000-0005-0000-0000-0000A6010000}"/>
    <cellStyle name="40% - Accent3 4 2 2" xfId="1052" xr:uid="{00000000-0005-0000-0000-0000A7010000}"/>
    <cellStyle name="40% - Accent3 4 2 3" xfId="696" xr:uid="{00000000-0005-0000-0000-0000A8010000}"/>
    <cellStyle name="40% - Accent3 4 2 4" xfId="1502" xr:uid="{325F29C0-A202-479F-AF17-032C931024AB}"/>
    <cellStyle name="40% - Accent3 4 2 5" xfId="1858" xr:uid="{8A070984-5386-40FC-B3F2-63D7E2A6802A}"/>
    <cellStyle name="40% - Accent3 4 3" xfId="874" xr:uid="{00000000-0005-0000-0000-0000A9010000}"/>
    <cellStyle name="40% - Accent3 4 4" xfId="518" xr:uid="{00000000-0005-0000-0000-0000AA010000}"/>
    <cellStyle name="40% - Accent3 4 5" xfId="1324" xr:uid="{DE81A4AB-567E-45A1-AC05-161C2C2714D7}"/>
    <cellStyle name="40% - Accent3 4 6" xfId="1680" xr:uid="{2AB24BE1-B6B3-492F-BB1E-534982EE6704}"/>
    <cellStyle name="40% - Accent3 5" xfId="249" xr:uid="{00000000-0005-0000-0000-0000AB010000}"/>
    <cellStyle name="40% - Accent3 5 2" xfId="961" xr:uid="{00000000-0005-0000-0000-0000AC010000}"/>
    <cellStyle name="40% - Accent3 5 3" xfId="605" xr:uid="{00000000-0005-0000-0000-0000AD010000}"/>
    <cellStyle name="40% - Accent3 5 4" xfId="1411" xr:uid="{58E19A90-47DB-4FE0-9416-53FA45582563}"/>
    <cellStyle name="40% - Accent3 5 5" xfId="1767" xr:uid="{1B6858A1-3B38-436A-9559-DA977172A8E7}"/>
    <cellStyle name="40% - Accent3 6" xfId="783" xr:uid="{00000000-0005-0000-0000-0000AE010000}"/>
    <cellStyle name="40% - Accent3 7" xfId="427" xr:uid="{00000000-0005-0000-0000-0000AF010000}"/>
    <cellStyle name="40% - Accent3 8" xfId="1233" xr:uid="{F4898CEF-D61F-422E-B672-83A9C1728C5E}"/>
    <cellStyle name="40% - Accent3 9" xfId="1589" xr:uid="{611FA343-3218-4A64-B17D-F6C823B66270}"/>
    <cellStyle name="40% - Accent4" xfId="58" builtinId="43" customBuiltin="1"/>
    <cellStyle name="40% - Accent4 2" xfId="93" xr:uid="{00000000-0005-0000-0000-0000B1010000}"/>
    <cellStyle name="40% - Accent4 2 2" xfId="126" xr:uid="{00000000-0005-0000-0000-0000B2010000}"/>
    <cellStyle name="40% - Accent4 2 2 2" xfId="218" xr:uid="{00000000-0005-0000-0000-0000B3010000}"/>
    <cellStyle name="40% - Accent4 2 2 2 2" xfId="396" xr:uid="{00000000-0005-0000-0000-0000B4010000}"/>
    <cellStyle name="40% - Accent4 2 2 2 2 2" xfId="1108" xr:uid="{00000000-0005-0000-0000-0000B5010000}"/>
    <cellStyle name="40% - Accent4 2 2 2 2 3" xfId="752" xr:uid="{00000000-0005-0000-0000-0000B6010000}"/>
    <cellStyle name="40% - Accent4 2 2 2 2 4" xfId="1558" xr:uid="{EE0084AA-EE8A-40BE-873C-9DBA755859BB}"/>
    <cellStyle name="40% - Accent4 2 2 2 2 5" xfId="1914" xr:uid="{FF626BDC-67FB-4D6F-A5F4-4AF3726182A6}"/>
    <cellStyle name="40% - Accent4 2 2 2 3" xfId="930" xr:uid="{00000000-0005-0000-0000-0000B7010000}"/>
    <cellStyle name="40% - Accent4 2 2 2 4" xfId="574" xr:uid="{00000000-0005-0000-0000-0000B8010000}"/>
    <cellStyle name="40% - Accent4 2 2 2 5" xfId="1380" xr:uid="{93041190-3D3F-474A-A00A-8E5F3CF791B9}"/>
    <cellStyle name="40% - Accent4 2 2 2 6" xfId="1736" xr:uid="{36A049CD-812E-4F0B-AB42-7C0497186575}"/>
    <cellStyle name="40% - Accent4 2 2 3" xfId="305" xr:uid="{00000000-0005-0000-0000-0000B9010000}"/>
    <cellStyle name="40% - Accent4 2 2 3 2" xfId="1017" xr:uid="{00000000-0005-0000-0000-0000BA010000}"/>
    <cellStyle name="40% - Accent4 2 2 3 3" xfId="661" xr:uid="{00000000-0005-0000-0000-0000BB010000}"/>
    <cellStyle name="40% - Accent4 2 2 3 4" xfId="1467" xr:uid="{531EB78C-0055-4964-8248-E91865A70BC9}"/>
    <cellStyle name="40% - Accent4 2 2 3 5" xfId="1823" xr:uid="{68741EEE-993F-4622-BEFE-302461299241}"/>
    <cellStyle name="40% - Accent4 2 2 4" xfId="839" xr:uid="{00000000-0005-0000-0000-0000BC010000}"/>
    <cellStyle name="40% - Accent4 2 2 5" xfId="483" xr:uid="{00000000-0005-0000-0000-0000BD010000}"/>
    <cellStyle name="40% - Accent4 2 2 6" xfId="1289" xr:uid="{3A74B27C-32D3-407D-9400-AC30B7447319}"/>
    <cellStyle name="40% - Accent4 2 2 7" xfId="1645" xr:uid="{2D29F0EB-8751-4CE0-A2C9-CB268E2AD712}"/>
    <cellStyle name="40% - Accent4 2 3" xfId="187" xr:uid="{00000000-0005-0000-0000-0000BE010000}"/>
    <cellStyle name="40% - Accent4 2 3 2" xfId="365" xr:uid="{00000000-0005-0000-0000-0000BF010000}"/>
    <cellStyle name="40% - Accent4 2 3 2 2" xfId="1077" xr:uid="{00000000-0005-0000-0000-0000C0010000}"/>
    <cellStyle name="40% - Accent4 2 3 2 3" xfId="721" xr:uid="{00000000-0005-0000-0000-0000C1010000}"/>
    <cellStyle name="40% - Accent4 2 3 2 4" xfId="1527" xr:uid="{E53D1FC4-1E7E-406E-8D8C-79E3217B8A5A}"/>
    <cellStyle name="40% - Accent4 2 3 2 5" xfId="1883" xr:uid="{C3291D76-068F-4198-8CC2-2CC8BB6AB69F}"/>
    <cellStyle name="40% - Accent4 2 3 3" xfId="899" xr:uid="{00000000-0005-0000-0000-0000C2010000}"/>
    <cellStyle name="40% - Accent4 2 3 4" xfId="543" xr:uid="{00000000-0005-0000-0000-0000C3010000}"/>
    <cellStyle name="40% - Accent4 2 3 5" xfId="1349" xr:uid="{C884A309-9E78-41A6-A9A3-D593F0CB25AD}"/>
    <cellStyle name="40% - Accent4 2 3 6" xfId="1705" xr:uid="{165F279C-7747-442D-8B64-A5B3F349443A}"/>
    <cellStyle name="40% - Accent4 2 4" xfId="274" xr:uid="{00000000-0005-0000-0000-0000C4010000}"/>
    <cellStyle name="40% - Accent4 2 4 2" xfId="986" xr:uid="{00000000-0005-0000-0000-0000C5010000}"/>
    <cellStyle name="40% - Accent4 2 4 3" xfId="630" xr:uid="{00000000-0005-0000-0000-0000C6010000}"/>
    <cellStyle name="40% - Accent4 2 4 4" xfId="1436" xr:uid="{59C5E2FE-3BAA-45F2-9776-DFC1629BE4BE}"/>
    <cellStyle name="40% - Accent4 2 4 5" xfId="1792" xr:uid="{1069BB41-101F-4659-BC0A-75F351B9C91D}"/>
    <cellStyle name="40% - Accent4 2 5" xfId="808" xr:uid="{00000000-0005-0000-0000-0000C7010000}"/>
    <cellStyle name="40% - Accent4 2 6" xfId="452" xr:uid="{00000000-0005-0000-0000-0000C8010000}"/>
    <cellStyle name="40% - Accent4 2 7" xfId="1258" xr:uid="{E9398933-A801-4ED7-9E63-B7B04095FAB2}"/>
    <cellStyle name="40% - Accent4 2 8" xfId="1614" xr:uid="{164AD1ED-2E16-4347-AF7C-63C5AE0A628B}"/>
    <cellStyle name="40% - Accent4 3" xfId="125" xr:uid="{00000000-0005-0000-0000-0000C9010000}"/>
    <cellStyle name="40% - Accent4 3 2" xfId="217" xr:uid="{00000000-0005-0000-0000-0000CA010000}"/>
    <cellStyle name="40% - Accent4 3 2 2" xfId="395" xr:uid="{00000000-0005-0000-0000-0000CB010000}"/>
    <cellStyle name="40% - Accent4 3 2 2 2" xfId="1107" xr:uid="{00000000-0005-0000-0000-0000CC010000}"/>
    <cellStyle name="40% - Accent4 3 2 2 3" xfId="751" xr:uid="{00000000-0005-0000-0000-0000CD010000}"/>
    <cellStyle name="40% - Accent4 3 2 2 4" xfId="1557" xr:uid="{68D7B095-0C28-44CE-BECA-0C75E06AEB81}"/>
    <cellStyle name="40% - Accent4 3 2 2 5" xfId="1913" xr:uid="{820A1DED-A072-4E05-88FA-441C57169DA4}"/>
    <cellStyle name="40% - Accent4 3 2 3" xfId="929" xr:uid="{00000000-0005-0000-0000-0000CE010000}"/>
    <cellStyle name="40% - Accent4 3 2 4" xfId="573" xr:uid="{00000000-0005-0000-0000-0000CF010000}"/>
    <cellStyle name="40% - Accent4 3 2 5" xfId="1379" xr:uid="{099D83AD-C1EA-415D-9611-59104DE0ED43}"/>
    <cellStyle name="40% - Accent4 3 2 6" xfId="1735" xr:uid="{306C0699-710E-49BE-854A-C7A96A2E317A}"/>
    <cellStyle name="40% - Accent4 3 3" xfId="304" xr:uid="{00000000-0005-0000-0000-0000D0010000}"/>
    <cellStyle name="40% - Accent4 3 3 2" xfId="1016" xr:uid="{00000000-0005-0000-0000-0000D1010000}"/>
    <cellStyle name="40% - Accent4 3 3 3" xfId="660" xr:uid="{00000000-0005-0000-0000-0000D2010000}"/>
    <cellStyle name="40% - Accent4 3 3 4" xfId="1466" xr:uid="{9A92F90C-4913-4EF4-9CF8-7097DB13EB71}"/>
    <cellStyle name="40% - Accent4 3 3 5" xfId="1822" xr:uid="{6FD9F982-4A07-49DE-A5FF-5C83BA3D8F5B}"/>
    <cellStyle name="40% - Accent4 3 4" xfId="838" xr:uid="{00000000-0005-0000-0000-0000D3010000}"/>
    <cellStyle name="40% - Accent4 3 5" xfId="482" xr:uid="{00000000-0005-0000-0000-0000D4010000}"/>
    <cellStyle name="40% - Accent4 3 6" xfId="1288" xr:uid="{CCFF9D3A-DDCE-449A-88F7-043FEBF2A903}"/>
    <cellStyle name="40% - Accent4 3 7" xfId="1644" xr:uid="{35E0B4FA-F818-40FF-A75E-0682DAFB0588}"/>
    <cellStyle name="40% - Accent4 4" xfId="164" xr:uid="{00000000-0005-0000-0000-0000D5010000}"/>
    <cellStyle name="40% - Accent4 4 2" xfId="342" xr:uid="{00000000-0005-0000-0000-0000D6010000}"/>
    <cellStyle name="40% - Accent4 4 2 2" xfId="1054" xr:uid="{00000000-0005-0000-0000-0000D7010000}"/>
    <cellStyle name="40% - Accent4 4 2 3" xfId="698" xr:uid="{00000000-0005-0000-0000-0000D8010000}"/>
    <cellStyle name="40% - Accent4 4 2 4" xfId="1504" xr:uid="{4289AF68-AAFA-4FEF-9D92-91DE12047712}"/>
    <cellStyle name="40% - Accent4 4 2 5" xfId="1860" xr:uid="{B13C7D8D-372A-439D-9B4B-C63D4C8DB4FE}"/>
    <cellStyle name="40% - Accent4 4 3" xfId="876" xr:uid="{00000000-0005-0000-0000-0000D9010000}"/>
    <cellStyle name="40% - Accent4 4 4" xfId="520" xr:uid="{00000000-0005-0000-0000-0000DA010000}"/>
    <cellStyle name="40% - Accent4 4 5" xfId="1326" xr:uid="{A1F2955A-BEA6-42EC-8565-B0DA299225D6}"/>
    <cellStyle name="40% - Accent4 4 6" xfId="1682" xr:uid="{130E47A2-B159-40DF-AC04-6455ED87A153}"/>
    <cellStyle name="40% - Accent4 5" xfId="251" xr:uid="{00000000-0005-0000-0000-0000DB010000}"/>
    <cellStyle name="40% - Accent4 5 2" xfId="963" xr:uid="{00000000-0005-0000-0000-0000DC010000}"/>
    <cellStyle name="40% - Accent4 5 3" xfId="607" xr:uid="{00000000-0005-0000-0000-0000DD010000}"/>
    <cellStyle name="40% - Accent4 5 4" xfId="1413" xr:uid="{27DCCA91-4A25-4BB8-A8C5-8EB76B4BC965}"/>
    <cellStyle name="40% - Accent4 5 5" xfId="1769" xr:uid="{946E255C-E5DE-46A6-86CE-A44ABF6D2AC7}"/>
    <cellStyle name="40% - Accent4 6" xfId="785" xr:uid="{00000000-0005-0000-0000-0000DE010000}"/>
    <cellStyle name="40% - Accent4 7" xfId="429" xr:uid="{00000000-0005-0000-0000-0000DF010000}"/>
    <cellStyle name="40% - Accent4 8" xfId="1235" xr:uid="{AD5A7796-351E-41B4-8748-7F7D0ED1EDD7}"/>
    <cellStyle name="40% - Accent4 9" xfId="1591" xr:uid="{9247736C-6C53-4ECB-B208-AD2CF768E478}"/>
    <cellStyle name="40% - Accent5" xfId="62" builtinId="47" customBuiltin="1"/>
    <cellStyle name="40% - Accent5 2" xfId="95" xr:uid="{00000000-0005-0000-0000-0000E1010000}"/>
    <cellStyle name="40% - Accent5 2 2" xfId="128" xr:uid="{00000000-0005-0000-0000-0000E2010000}"/>
    <cellStyle name="40% - Accent5 2 2 2" xfId="220" xr:uid="{00000000-0005-0000-0000-0000E3010000}"/>
    <cellStyle name="40% - Accent5 2 2 2 2" xfId="398" xr:uid="{00000000-0005-0000-0000-0000E4010000}"/>
    <cellStyle name="40% - Accent5 2 2 2 2 2" xfId="1110" xr:uid="{00000000-0005-0000-0000-0000E5010000}"/>
    <cellStyle name="40% - Accent5 2 2 2 2 3" xfId="754" xr:uid="{00000000-0005-0000-0000-0000E6010000}"/>
    <cellStyle name="40% - Accent5 2 2 2 2 4" xfId="1560" xr:uid="{39E6F365-2266-4CC9-92B2-5A9C12C59F28}"/>
    <cellStyle name="40% - Accent5 2 2 2 2 5" xfId="1916" xr:uid="{53BE1116-AF5F-499C-9047-204E6E202654}"/>
    <cellStyle name="40% - Accent5 2 2 2 3" xfId="932" xr:uid="{00000000-0005-0000-0000-0000E7010000}"/>
    <cellStyle name="40% - Accent5 2 2 2 4" xfId="576" xr:uid="{00000000-0005-0000-0000-0000E8010000}"/>
    <cellStyle name="40% - Accent5 2 2 2 5" xfId="1382" xr:uid="{25CFDB8D-A9E0-495A-8D6E-C1C7BE286C03}"/>
    <cellStyle name="40% - Accent5 2 2 2 6" xfId="1738" xr:uid="{577E5C1B-29AB-4C28-85BC-5D5D2181A8DE}"/>
    <cellStyle name="40% - Accent5 2 2 3" xfId="307" xr:uid="{00000000-0005-0000-0000-0000E9010000}"/>
    <cellStyle name="40% - Accent5 2 2 3 2" xfId="1019" xr:uid="{00000000-0005-0000-0000-0000EA010000}"/>
    <cellStyle name="40% - Accent5 2 2 3 3" xfId="663" xr:uid="{00000000-0005-0000-0000-0000EB010000}"/>
    <cellStyle name="40% - Accent5 2 2 3 4" xfId="1469" xr:uid="{85461A6C-30AC-42C3-8427-2026CA338297}"/>
    <cellStyle name="40% - Accent5 2 2 3 5" xfId="1825" xr:uid="{9819FC8E-0354-4460-BA02-175F1F0091E7}"/>
    <cellStyle name="40% - Accent5 2 2 4" xfId="841" xr:uid="{00000000-0005-0000-0000-0000EC010000}"/>
    <cellStyle name="40% - Accent5 2 2 5" xfId="485" xr:uid="{00000000-0005-0000-0000-0000ED010000}"/>
    <cellStyle name="40% - Accent5 2 2 6" xfId="1291" xr:uid="{3914A95F-233D-4F92-89B8-666980DD84B8}"/>
    <cellStyle name="40% - Accent5 2 2 7" xfId="1647" xr:uid="{57E7EA27-6C4C-4E4C-9B96-1FBFD31EEA33}"/>
    <cellStyle name="40% - Accent5 2 3" xfId="189" xr:uid="{00000000-0005-0000-0000-0000EE010000}"/>
    <cellStyle name="40% - Accent5 2 3 2" xfId="367" xr:uid="{00000000-0005-0000-0000-0000EF010000}"/>
    <cellStyle name="40% - Accent5 2 3 2 2" xfId="1079" xr:uid="{00000000-0005-0000-0000-0000F0010000}"/>
    <cellStyle name="40% - Accent5 2 3 2 3" xfId="723" xr:uid="{00000000-0005-0000-0000-0000F1010000}"/>
    <cellStyle name="40% - Accent5 2 3 2 4" xfId="1529" xr:uid="{F0628BD4-77CD-4213-B011-3CF0B9DCB7E7}"/>
    <cellStyle name="40% - Accent5 2 3 2 5" xfId="1885" xr:uid="{3354F17D-6B2B-40E3-A918-AA54937F1D14}"/>
    <cellStyle name="40% - Accent5 2 3 3" xfId="901" xr:uid="{00000000-0005-0000-0000-0000F2010000}"/>
    <cellStyle name="40% - Accent5 2 3 4" xfId="545" xr:uid="{00000000-0005-0000-0000-0000F3010000}"/>
    <cellStyle name="40% - Accent5 2 3 5" xfId="1351" xr:uid="{3DAB226D-7FA7-4CA5-9591-84856239FE19}"/>
    <cellStyle name="40% - Accent5 2 3 6" xfId="1707" xr:uid="{F1A3231D-05EF-489B-A7E8-4F8629068F17}"/>
    <cellStyle name="40% - Accent5 2 4" xfId="276" xr:uid="{00000000-0005-0000-0000-0000F4010000}"/>
    <cellStyle name="40% - Accent5 2 4 2" xfId="988" xr:uid="{00000000-0005-0000-0000-0000F5010000}"/>
    <cellStyle name="40% - Accent5 2 4 3" xfId="632" xr:uid="{00000000-0005-0000-0000-0000F6010000}"/>
    <cellStyle name="40% - Accent5 2 4 4" xfId="1438" xr:uid="{592A516D-268E-42CF-AB34-A4BD27C97E9E}"/>
    <cellStyle name="40% - Accent5 2 4 5" xfId="1794" xr:uid="{B3D09931-17DB-40E9-98F8-E70DDC7A4ACC}"/>
    <cellStyle name="40% - Accent5 2 5" xfId="810" xr:uid="{00000000-0005-0000-0000-0000F7010000}"/>
    <cellStyle name="40% - Accent5 2 6" xfId="454" xr:uid="{00000000-0005-0000-0000-0000F8010000}"/>
    <cellStyle name="40% - Accent5 2 7" xfId="1260" xr:uid="{083C48C8-5593-4190-A2F2-9172DF805E40}"/>
    <cellStyle name="40% - Accent5 2 8" xfId="1616" xr:uid="{9CD886C1-8BC8-4E6D-8F14-F439480AB284}"/>
    <cellStyle name="40% - Accent5 3" xfId="127" xr:uid="{00000000-0005-0000-0000-0000F9010000}"/>
    <cellStyle name="40% - Accent5 3 2" xfId="219" xr:uid="{00000000-0005-0000-0000-0000FA010000}"/>
    <cellStyle name="40% - Accent5 3 2 2" xfId="397" xr:uid="{00000000-0005-0000-0000-0000FB010000}"/>
    <cellStyle name="40% - Accent5 3 2 2 2" xfId="1109" xr:uid="{00000000-0005-0000-0000-0000FC010000}"/>
    <cellStyle name="40% - Accent5 3 2 2 3" xfId="753" xr:uid="{00000000-0005-0000-0000-0000FD010000}"/>
    <cellStyle name="40% - Accent5 3 2 2 4" xfId="1559" xr:uid="{A1DA1E58-0724-4691-A6C8-0D240E40E7FB}"/>
    <cellStyle name="40% - Accent5 3 2 2 5" xfId="1915" xr:uid="{F7742BAD-D936-4286-851C-15E0FE5D7058}"/>
    <cellStyle name="40% - Accent5 3 2 3" xfId="931" xr:uid="{00000000-0005-0000-0000-0000FE010000}"/>
    <cellStyle name="40% - Accent5 3 2 4" xfId="575" xr:uid="{00000000-0005-0000-0000-0000FF010000}"/>
    <cellStyle name="40% - Accent5 3 2 5" xfId="1381" xr:uid="{9456981D-DE28-46E2-811C-9ABEDC4ACFB1}"/>
    <cellStyle name="40% - Accent5 3 2 6" xfId="1737" xr:uid="{BD6E1745-A63C-42E2-B7A2-4F53D1ABAD25}"/>
    <cellStyle name="40% - Accent5 3 3" xfId="306" xr:uid="{00000000-0005-0000-0000-000000020000}"/>
    <cellStyle name="40% - Accent5 3 3 2" xfId="1018" xr:uid="{00000000-0005-0000-0000-000001020000}"/>
    <cellStyle name="40% - Accent5 3 3 3" xfId="662" xr:uid="{00000000-0005-0000-0000-000002020000}"/>
    <cellStyle name="40% - Accent5 3 3 4" xfId="1468" xr:uid="{7C75283B-8571-4F02-AA33-D6065F640A11}"/>
    <cellStyle name="40% - Accent5 3 3 5" xfId="1824" xr:uid="{6BA28654-9A0B-4D61-8748-80F225E688DE}"/>
    <cellStyle name="40% - Accent5 3 4" xfId="840" xr:uid="{00000000-0005-0000-0000-000003020000}"/>
    <cellStyle name="40% - Accent5 3 5" xfId="484" xr:uid="{00000000-0005-0000-0000-000004020000}"/>
    <cellStyle name="40% - Accent5 3 6" xfId="1290" xr:uid="{61DD6D40-07E9-41FF-80CE-82AB5BC0B6E4}"/>
    <cellStyle name="40% - Accent5 3 7" xfId="1646" xr:uid="{5CD815C8-9867-4FCD-8DC9-96ED01FA244C}"/>
    <cellStyle name="40% - Accent5 4" xfId="166" xr:uid="{00000000-0005-0000-0000-000005020000}"/>
    <cellStyle name="40% - Accent5 4 2" xfId="344" xr:uid="{00000000-0005-0000-0000-000006020000}"/>
    <cellStyle name="40% - Accent5 4 2 2" xfId="1056" xr:uid="{00000000-0005-0000-0000-000007020000}"/>
    <cellStyle name="40% - Accent5 4 2 3" xfId="700" xr:uid="{00000000-0005-0000-0000-000008020000}"/>
    <cellStyle name="40% - Accent5 4 2 4" xfId="1506" xr:uid="{B8CA7362-7D7A-4A18-B0A7-063F744A5691}"/>
    <cellStyle name="40% - Accent5 4 2 5" xfId="1862" xr:uid="{81286172-39EF-45C3-913E-3E9C1BFC7D55}"/>
    <cellStyle name="40% - Accent5 4 3" xfId="878" xr:uid="{00000000-0005-0000-0000-000009020000}"/>
    <cellStyle name="40% - Accent5 4 4" xfId="522" xr:uid="{00000000-0005-0000-0000-00000A020000}"/>
    <cellStyle name="40% - Accent5 4 5" xfId="1328" xr:uid="{416A93D3-A7DB-4E6A-9678-542DA09619E5}"/>
    <cellStyle name="40% - Accent5 4 6" xfId="1684" xr:uid="{B42DD0E0-7B58-49B2-A555-E614C7806CC1}"/>
    <cellStyle name="40% - Accent5 5" xfId="253" xr:uid="{00000000-0005-0000-0000-00000B020000}"/>
    <cellStyle name="40% - Accent5 5 2" xfId="965" xr:uid="{00000000-0005-0000-0000-00000C020000}"/>
    <cellStyle name="40% - Accent5 5 3" xfId="609" xr:uid="{00000000-0005-0000-0000-00000D020000}"/>
    <cellStyle name="40% - Accent5 5 4" xfId="1415" xr:uid="{7348CD9D-297D-4222-A1F0-3D74C1AD09FE}"/>
    <cellStyle name="40% - Accent5 5 5" xfId="1771" xr:uid="{4CF60D2C-AE77-42E4-A65B-2C05304969F4}"/>
    <cellStyle name="40% - Accent5 6" xfId="787" xr:uid="{00000000-0005-0000-0000-00000E020000}"/>
    <cellStyle name="40% - Accent5 7" xfId="431" xr:uid="{00000000-0005-0000-0000-00000F020000}"/>
    <cellStyle name="40% - Accent5 8" xfId="1237" xr:uid="{2F7B281B-0E30-45C1-ABE6-F579C13D294A}"/>
    <cellStyle name="40% - Accent5 9" xfId="1593" xr:uid="{E69BF5FE-1BEC-484A-AF29-8DD1CEEE79D1}"/>
    <cellStyle name="40% - Accent6" xfId="66" builtinId="51" customBuiltin="1"/>
    <cellStyle name="40% - Accent6 2" xfId="97" xr:uid="{00000000-0005-0000-0000-000011020000}"/>
    <cellStyle name="40% - Accent6 2 2" xfId="130" xr:uid="{00000000-0005-0000-0000-000012020000}"/>
    <cellStyle name="40% - Accent6 2 2 2" xfId="222" xr:uid="{00000000-0005-0000-0000-000013020000}"/>
    <cellStyle name="40% - Accent6 2 2 2 2" xfId="400" xr:uid="{00000000-0005-0000-0000-000014020000}"/>
    <cellStyle name="40% - Accent6 2 2 2 2 2" xfId="1112" xr:uid="{00000000-0005-0000-0000-000015020000}"/>
    <cellStyle name="40% - Accent6 2 2 2 2 3" xfId="756" xr:uid="{00000000-0005-0000-0000-000016020000}"/>
    <cellStyle name="40% - Accent6 2 2 2 2 4" xfId="1562" xr:uid="{5DB3E1F4-B393-4574-871E-5D802E483111}"/>
    <cellStyle name="40% - Accent6 2 2 2 2 5" xfId="1918" xr:uid="{0C3DEFEB-D26F-4863-BB4A-DCCCCA4CE108}"/>
    <cellStyle name="40% - Accent6 2 2 2 3" xfId="934" xr:uid="{00000000-0005-0000-0000-000017020000}"/>
    <cellStyle name="40% - Accent6 2 2 2 4" xfId="578" xr:uid="{00000000-0005-0000-0000-000018020000}"/>
    <cellStyle name="40% - Accent6 2 2 2 5" xfId="1384" xr:uid="{5099B989-3935-4C75-AA18-B94CC919DAA8}"/>
    <cellStyle name="40% - Accent6 2 2 2 6" xfId="1740" xr:uid="{2217FCA9-F112-4346-B0D3-2C69EBA08C27}"/>
    <cellStyle name="40% - Accent6 2 2 3" xfId="309" xr:uid="{00000000-0005-0000-0000-000019020000}"/>
    <cellStyle name="40% - Accent6 2 2 3 2" xfId="1021" xr:uid="{00000000-0005-0000-0000-00001A020000}"/>
    <cellStyle name="40% - Accent6 2 2 3 3" xfId="665" xr:uid="{00000000-0005-0000-0000-00001B020000}"/>
    <cellStyle name="40% - Accent6 2 2 3 4" xfId="1471" xr:uid="{AA456D86-5D6C-4ACD-BEF8-1E4139123A08}"/>
    <cellStyle name="40% - Accent6 2 2 3 5" xfId="1827" xr:uid="{D8B6F5AF-30FA-4C6E-AFE0-2012A149047B}"/>
    <cellStyle name="40% - Accent6 2 2 4" xfId="843" xr:uid="{00000000-0005-0000-0000-00001C020000}"/>
    <cellStyle name="40% - Accent6 2 2 5" xfId="487" xr:uid="{00000000-0005-0000-0000-00001D020000}"/>
    <cellStyle name="40% - Accent6 2 2 6" xfId="1293" xr:uid="{8D137FCE-D7EE-439A-858B-53DB92BE3EFA}"/>
    <cellStyle name="40% - Accent6 2 2 7" xfId="1649" xr:uid="{16886301-8A89-4DCF-9590-77E71F8D7888}"/>
    <cellStyle name="40% - Accent6 2 3" xfId="191" xr:uid="{00000000-0005-0000-0000-00001E020000}"/>
    <cellStyle name="40% - Accent6 2 3 2" xfId="369" xr:uid="{00000000-0005-0000-0000-00001F020000}"/>
    <cellStyle name="40% - Accent6 2 3 2 2" xfId="1081" xr:uid="{00000000-0005-0000-0000-000020020000}"/>
    <cellStyle name="40% - Accent6 2 3 2 3" xfId="725" xr:uid="{00000000-0005-0000-0000-000021020000}"/>
    <cellStyle name="40% - Accent6 2 3 2 4" xfId="1531" xr:uid="{8BBAAD1F-56BF-4052-A1DB-5CB152D63B33}"/>
    <cellStyle name="40% - Accent6 2 3 2 5" xfId="1887" xr:uid="{D807D550-C085-444A-AE9D-7624BC622C46}"/>
    <cellStyle name="40% - Accent6 2 3 3" xfId="903" xr:uid="{00000000-0005-0000-0000-000022020000}"/>
    <cellStyle name="40% - Accent6 2 3 4" xfId="547" xr:uid="{00000000-0005-0000-0000-000023020000}"/>
    <cellStyle name="40% - Accent6 2 3 5" xfId="1353" xr:uid="{884A6378-2FED-4EE8-B7CF-B97BD928DF4A}"/>
    <cellStyle name="40% - Accent6 2 3 6" xfId="1709" xr:uid="{81A783AB-F85D-4FDC-9505-D6118176876C}"/>
    <cellStyle name="40% - Accent6 2 4" xfId="278" xr:uid="{00000000-0005-0000-0000-000024020000}"/>
    <cellStyle name="40% - Accent6 2 4 2" xfId="990" xr:uid="{00000000-0005-0000-0000-000025020000}"/>
    <cellStyle name="40% - Accent6 2 4 3" xfId="634" xr:uid="{00000000-0005-0000-0000-000026020000}"/>
    <cellStyle name="40% - Accent6 2 4 4" xfId="1440" xr:uid="{10948B8C-5D06-41D1-B367-442615E8F0BE}"/>
    <cellStyle name="40% - Accent6 2 4 5" xfId="1796" xr:uid="{AF974652-A14C-449B-8FC7-E0B15ACE00AB}"/>
    <cellStyle name="40% - Accent6 2 5" xfId="812" xr:uid="{00000000-0005-0000-0000-000027020000}"/>
    <cellStyle name="40% - Accent6 2 6" xfId="456" xr:uid="{00000000-0005-0000-0000-000028020000}"/>
    <cellStyle name="40% - Accent6 2 7" xfId="1262" xr:uid="{9D480E66-81F6-4FEB-8E30-94F59EE619D5}"/>
    <cellStyle name="40% - Accent6 2 8" xfId="1618" xr:uid="{925CA40E-8EA2-46F1-BA8D-34FC3C2EE843}"/>
    <cellStyle name="40% - Accent6 3" xfId="129" xr:uid="{00000000-0005-0000-0000-000029020000}"/>
    <cellStyle name="40% - Accent6 3 2" xfId="221" xr:uid="{00000000-0005-0000-0000-00002A020000}"/>
    <cellStyle name="40% - Accent6 3 2 2" xfId="399" xr:uid="{00000000-0005-0000-0000-00002B020000}"/>
    <cellStyle name="40% - Accent6 3 2 2 2" xfId="1111" xr:uid="{00000000-0005-0000-0000-00002C020000}"/>
    <cellStyle name="40% - Accent6 3 2 2 3" xfId="755" xr:uid="{00000000-0005-0000-0000-00002D020000}"/>
    <cellStyle name="40% - Accent6 3 2 2 4" xfId="1561" xr:uid="{CF756C36-BBA2-4760-8831-C1F809463956}"/>
    <cellStyle name="40% - Accent6 3 2 2 5" xfId="1917" xr:uid="{3CD973FE-5B21-461D-BCE9-5D601C43C7F7}"/>
    <cellStyle name="40% - Accent6 3 2 3" xfId="933" xr:uid="{00000000-0005-0000-0000-00002E020000}"/>
    <cellStyle name="40% - Accent6 3 2 4" xfId="577" xr:uid="{00000000-0005-0000-0000-00002F020000}"/>
    <cellStyle name="40% - Accent6 3 2 5" xfId="1383" xr:uid="{8FDAE3FA-84E9-419C-A68B-5E5DCD164FC5}"/>
    <cellStyle name="40% - Accent6 3 2 6" xfId="1739" xr:uid="{1027860B-65DA-48F0-B627-4987DF435236}"/>
    <cellStyle name="40% - Accent6 3 3" xfId="308" xr:uid="{00000000-0005-0000-0000-000030020000}"/>
    <cellStyle name="40% - Accent6 3 3 2" xfId="1020" xr:uid="{00000000-0005-0000-0000-000031020000}"/>
    <cellStyle name="40% - Accent6 3 3 3" xfId="664" xr:uid="{00000000-0005-0000-0000-000032020000}"/>
    <cellStyle name="40% - Accent6 3 3 4" xfId="1470" xr:uid="{BDE35811-3AEF-41DA-9374-E2270DA7450D}"/>
    <cellStyle name="40% - Accent6 3 3 5" xfId="1826" xr:uid="{B9B430E2-A072-4F2A-99E3-80864F34C869}"/>
    <cellStyle name="40% - Accent6 3 4" xfId="842" xr:uid="{00000000-0005-0000-0000-000033020000}"/>
    <cellStyle name="40% - Accent6 3 5" xfId="486" xr:uid="{00000000-0005-0000-0000-000034020000}"/>
    <cellStyle name="40% - Accent6 3 6" xfId="1292" xr:uid="{ED3D1ECA-3B0A-49F6-A2E1-30029898B543}"/>
    <cellStyle name="40% - Accent6 3 7" xfId="1648" xr:uid="{6FBDA367-F956-410D-9831-DE3B254A9F9D}"/>
    <cellStyle name="40% - Accent6 4" xfId="168" xr:uid="{00000000-0005-0000-0000-000035020000}"/>
    <cellStyle name="40% - Accent6 4 2" xfId="346" xr:uid="{00000000-0005-0000-0000-000036020000}"/>
    <cellStyle name="40% - Accent6 4 2 2" xfId="1058" xr:uid="{00000000-0005-0000-0000-000037020000}"/>
    <cellStyle name="40% - Accent6 4 2 3" xfId="702" xr:uid="{00000000-0005-0000-0000-000038020000}"/>
    <cellStyle name="40% - Accent6 4 2 4" xfId="1508" xr:uid="{04CBA268-5B78-4C2F-A0A3-5DA7F5E4D33E}"/>
    <cellStyle name="40% - Accent6 4 2 5" xfId="1864" xr:uid="{5B9E588F-09B5-4BC8-A849-BD3E253EFA83}"/>
    <cellStyle name="40% - Accent6 4 3" xfId="880" xr:uid="{00000000-0005-0000-0000-000039020000}"/>
    <cellStyle name="40% - Accent6 4 4" xfId="524" xr:uid="{00000000-0005-0000-0000-00003A020000}"/>
    <cellStyle name="40% - Accent6 4 5" xfId="1330" xr:uid="{B2163DA3-87C1-4DF5-967F-B034E050D89B}"/>
    <cellStyle name="40% - Accent6 4 6" xfId="1686" xr:uid="{0E42D146-7829-4085-9DB3-86F82CBE356C}"/>
    <cellStyle name="40% - Accent6 5" xfId="255" xr:uid="{00000000-0005-0000-0000-00003B020000}"/>
    <cellStyle name="40% - Accent6 5 2" xfId="967" xr:uid="{00000000-0005-0000-0000-00003C020000}"/>
    <cellStyle name="40% - Accent6 5 3" xfId="611" xr:uid="{00000000-0005-0000-0000-00003D020000}"/>
    <cellStyle name="40% - Accent6 5 4" xfId="1417" xr:uid="{FC269F4C-C450-4825-8139-8FF1D3E66B3A}"/>
    <cellStyle name="40% - Accent6 5 5" xfId="1773" xr:uid="{B6E87A5F-4B1B-47F8-B9FB-AF7319CE16D2}"/>
    <cellStyle name="40% - Accent6 6" xfId="789" xr:uid="{00000000-0005-0000-0000-00003E020000}"/>
    <cellStyle name="40% - Accent6 7" xfId="433" xr:uid="{00000000-0005-0000-0000-00003F020000}"/>
    <cellStyle name="40% - Accent6 8" xfId="1239" xr:uid="{8135DEF3-9037-48A8-9C91-5315EA16B845}"/>
    <cellStyle name="40% - Accent6 9" xfId="1595" xr:uid="{E1BA9DD1-07DC-4C41-BA59-012D80696360}"/>
    <cellStyle name="60% - Accent1" xfId="47" builtinId="32" customBuiltin="1"/>
    <cellStyle name="60% - Accent2" xfId="51" builtinId="36" customBuiltin="1"/>
    <cellStyle name="60% - Accent3" xfId="55" builtinId="40" customBuiltin="1"/>
    <cellStyle name="60% - Accent4" xfId="59" builtinId="44" customBuiltin="1"/>
    <cellStyle name="60% - Accent5" xfId="63" builtinId="48" customBuiltin="1"/>
    <cellStyle name="60% - Accent6" xfId="67" builtinId="52" customBuiltin="1"/>
    <cellStyle name="Accent1" xfId="44" builtinId="29" customBuiltin="1"/>
    <cellStyle name="Accent2" xfId="48" builtinId="33" customBuiltin="1"/>
    <cellStyle name="Accent3" xfId="52" builtinId="37" customBuiltin="1"/>
    <cellStyle name="Accent4" xfId="56" builtinId="41" customBuiltin="1"/>
    <cellStyle name="Accent5" xfId="60" builtinId="45" customBuiltin="1"/>
    <cellStyle name="Accent6" xfId="64" builtinId="49" customBuiltin="1"/>
    <cellStyle name="Bad" xfId="34" builtinId="27" customBuiltin="1"/>
    <cellStyle name="Calculation" xfId="38" builtinId="22" customBuiltin="1"/>
    <cellStyle name="Check Cell" xfId="40" builtinId="23" customBuiltin="1"/>
    <cellStyle name="Comma" xfId="1" builtinId="3"/>
    <cellStyle name="Comma 10" xfId="76" xr:uid="{00000000-0005-0000-0000-000050020000}"/>
    <cellStyle name="Comma 10 2" xfId="105" xr:uid="{00000000-0005-0000-0000-000051020000}"/>
    <cellStyle name="Comma 10 2 2" xfId="197" xr:uid="{00000000-0005-0000-0000-000052020000}"/>
    <cellStyle name="Comma 10 2 2 2" xfId="375" xr:uid="{00000000-0005-0000-0000-000053020000}"/>
    <cellStyle name="Comma 10 2 2 2 2" xfId="1087" xr:uid="{00000000-0005-0000-0000-000054020000}"/>
    <cellStyle name="Comma 10 2 2 2 3" xfId="731" xr:uid="{00000000-0005-0000-0000-000055020000}"/>
    <cellStyle name="Comma 10 2 2 2 4" xfId="1537" xr:uid="{8DABD4E8-C7DF-4025-B87C-CB3796AC39EE}"/>
    <cellStyle name="Comma 10 2 2 2 5" xfId="1893" xr:uid="{EE2BF005-5AA6-48B1-A6FF-5DB65037F24E}"/>
    <cellStyle name="Comma 10 2 2 3" xfId="909" xr:uid="{00000000-0005-0000-0000-000056020000}"/>
    <cellStyle name="Comma 10 2 2 4" xfId="553" xr:uid="{00000000-0005-0000-0000-000057020000}"/>
    <cellStyle name="Comma 10 2 2 5" xfId="1359" xr:uid="{526171C8-6641-4C50-ACF2-81AB7F555725}"/>
    <cellStyle name="Comma 10 2 2 6" xfId="1715" xr:uid="{62BC86E1-60C2-4FB3-9EC7-E7CE2AEB6ABA}"/>
    <cellStyle name="Comma 10 2 3" xfId="284" xr:uid="{00000000-0005-0000-0000-000058020000}"/>
    <cellStyle name="Comma 10 2 3 2" xfId="996" xr:uid="{00000000-0005-0000-0000-000059020000}"/>
    <cellStyle name="Comma 10 2 3 3" xfId="640" xr:uid="{00000000-0005-0000-0000-00005A020000}"/>
    <cellStyle name="Comma 10 2 3 4" xfId="1446" xr:uid="{FEC90CBC-801C-4710-96B0-D0033D6AE0B4}"/>
    <cellStyle name="Comma 10 2 3 5" xfId="1802" xr:uid="{91BEC393-DA01-424F-9C8E-F7E5D810B353}"/>
    <cellStyle name="Comma 10 2 4" xfId="818" xr:uid="{00000000-0005-0000-0000-00005B020000}"/>
    <cellStyle name="Comma 10 2 5" xfId="462" xr:uid="{00000000-0005-0000-0000-00005C020000}"/>
    <cellStyle name="Comma 10 2 6" xfId="1268" xr:uid="{E2C9914C-81EB-4B76-B65D-8FA05A799AE5}"/>
    <cellStyle name="Comma 10 2 7" xfId="1624" xr:uid="{73C09CD0-9ABF-4EE6-885A-F185FC6EB606}"/>
    <cellStyle name="Comma 10 3" xfId="131" xr:uid="{00000000-0005-0000-0000-00005D020000}"/>
    <cellStyle name="Comma 10 3 2" xfId="223" xr:uid="{00000000-0005-0000-0000-00005E020000}"/>
    <cellStyle name="Comma 10 3 2 2" xfId="401" xr:uid="{00000000-0005-0000-0000-00005F020000}"/>
    <cellStyle name="Comma 10 3 2 2 2" xfId="1113" xr:uid="{00000000-0005-0000-0000-000060020000}"/>
    <cellStyle name="Comma 10 3 2 2 3" xfId="757" xr:uid="{00000000-0005-0000-0000-000061020000}"/>
    <cellStyle name="Comma 10 3 2 2 4" xfId="1563" xr:uid="{EA2FEE66-8629-4BD4-957B-8E3D7F802B2C}"/>
    <cellStyle name="Comma 10 3 2 2 5" xfId="1919" xr:uid="{9DB61E1D-D783-47E3-9585-D4D0A1767469}"/>
    <cellStyle name="Comma 10 3 2 3" xfId="935" xr:uid="{00000000-0005-0000-0000-000062020000}"/>
    <cellStyle name="Comma 10 3 2 4" xfId="579" xr:uid="{00000000-0005-0000-0000-000063020000}"/>
    <cellStyle name="Comma 10 3 2 5" xfId="1385" xr:uid="{73B6BF17-AACC-4407-95D3-001B36E43407}"/>
    <cellStyle name="Comma 10 3 2 6" xfId="1741" xr:uid="{40D7EAF4-DD46-426F-801C-2F58D21865C8}"/>
    <cellStyle name="Comma 10 3 3" xfId="310" xr:uid="{00000000-0005-0000-0000-000064020000}"/>
    <cellStyle name="Comma 10 3 3 2" xfId="1022" xr:uid="{00000000-0005-0000-0000-000065020000}"/>
    <cellStyle name="Comma 10 3 3 3" xfId="666" xr:uid="{00000000-0005-0000-0000-000066020000}"/>
    <cellStyle name="Comma 10 3 3 4" xfId="1472" xr:uid="{2545D64A-4E7D-4066-A1E7-50F0BEBDF323}"/>
    <cellStyle name="Comma 10 3 3 5" xfId="1828" xr:uid="{571DDC5E-E147-453C-BBA9-BF059E7DBA7D}"/>
    <cellStyle name="Comma 10 3 4" xfId="844" xr:uid="{00000000-0005-0000-0000-000067020000}"/>
    <cellStyle name="Comma 10 3 5" xfId="488" xr:uid="{00000000-0005-0000-0000-000068020000}"/>
    <cellStyle name="Comma 10 3 6" xfId="1294" xr:uid="{A41E9319-E781-4EE5-A06F-CF2B9E1A6C71}"/>
    <cellStyle name="Comma 10 3 7" xfId="1650" xr:uid="{8A9741AE-5C2C-4D74-BBD9-52B73D364356}"/>
    <cellStyle name="Comma 10 4" xfId="174" xr:uid="{00000000-0005-0000-0000-000069020000}"/>
    <cellStyle name="Comma 10 4 2" xfId="352" xr:uid="{00000000-0005-0000-0000-00006A020000}"/>
    <cellStyle name="Comma 10 4 2 2" xfId="1064" xr:uid="{00000000-0005-0000-0000-00006B020000}"/>
    <cellStyle name="Comma 10 4 2 3" xfId="708" xr:uid="{00000000-0005-0000-0000-00006C020000}"/>
    <cellStyle name="Comma 10 4 2 4" xfId="1514" xr:uid="{74BC5C4A-F24C-4A5F-92EE-5AD9B07BFB64}"/>
    <cellStyle name="Comma 10 4 2 5" xfId="1870" xr:uid="{4D031C05-CFE7-438E-BFFE-060C5C6DB43D}"/>
    <cellStyle name="Comma 10 4 3" xfId="886" xr:uid="{00000000-0005-0000-0000-00006D020000}"/>
    <cellStyle name="Comma 10 4 4" xfId="530" xr:uid="{00000000-0005-0000-0000-00006E020000}"/>
    <cellStyle name="Comma 10 4 5" xfId="1336" xr:uid="{B3B5D2D0-56E5-47EC-A178-E8E5DCAD0618}"/>
    <cellStyle name="Comma 10 4 6" xfId="1692" xr:uid="{DFC7921E-8AAE-4565-A143-99BAB9CA70EF}"/>
    <cellStyle name="Comma 10 5" xfId="261" xr:uid="{00000000-0005-0000-0000-00006F020000}"/>
    <cellStyle name="Comma 10 5 2" xfId="973" xr:uid="{00000000-0005-0000-0000-000070020000}"/>
    <cellStyle name="Comma 10 5 3" xfId="617" xr:uid="{00000000-0005-0000-0000-000071020000}"/>
    <cellStyle name="Comma 10 5 4" xfId="1423" xr:uid="{1555BC9A-4C33-4407-9444-D4FB0047BC0D}"/>
    <cellStyle name="Comma 10 5 5" xfId="1779" xr:uid="{E3A93C9F-FBC3-4F28-BF81-9DBF683754F4}"/>
    <cellStyle name="Comma 10 6" xfId="795" xr:uid="{00000000-0005-0000-0000-000072020000}"/>
    <cellStyle name="Comma 10 7" xfId="439" xr:uid="{00000000-0005-0000-0000-000073020000}"/>
    <cellStyle name="Comma 10 8" xfId="1245" xr:uid="{42840F7F-ADF9-4985-9196-6C4CE564FB27}"/>
    <cellStyle name="Comma 10 9" xfId="1601" xr:uid="{75C4E1D1-929F-4DD3-8E24-EA0B91724302}"/>
    <cellStyle name="Comma 11" xfId="146" xr:uid="{00000000-0005-0000-0000-000074020000}"/>
    <cellStyle name="Comma 11 2" xfId="325" xr:uid="{00000000-0005-0000-0000-000075020000}"/>
    <cellStyle name="Comma 11 2 2" xfId="1037" xr:uid="{00000000-0005-0000-0000-000076020000}"/>
    <cellStyle name="Comma 11 2 3" xfId="681" xr:uid="{00000000-0005-0000-0000-000077020000}"/>
    <cellStyle name="Comma 11 2 4" xfId="1487" xr:uid="{BDCA958E-909B-47DD-9DE2-B74CD5A96CC2}"/>
    <cellStyle name="Comma 11 2 5" xfId="1843" xr:uid="{2B6F90A2-25F9-4B64-A413-F50C73800AD4}"/>
    <cellStyle name="Comma 11 3" xfId="859" xr:uid="{00000000-0005-0000-0000-000078020000}"/>
    <cellStyle name="Comma 11 4" xfId="503" xr:uid="{00000000-0005-0000-0000-000079020000}"/>
    <cellStyle name="Comma 11 5" xfId="1309" xr:uid="{DBE03793-4C38-499A-9594-E67A6FA744D8}"/>
    <cellStyle name="Comma 11 6" xfId="1665" xr:uid="{ADEEC776-D3E1-4CCC-9B73-5AFDED0AC090}"/>
    <cellStyle name="Comma 11 7" xfId="1957" xr:uid="{0ED94279-2DA8-4958-A159-39A1EB8B3E88}"/>
    <cellStyle name="Comma 12" xfId="1133" xr:uid="{00000000-0005-0000-0000-00007A020000}"/>
    <cellStyle name="Comma 13" xfId="1202" xr:uid="{6F33C4EF-F271-48CA-A26F-7E7218EADF97}"/>
    <cellStyle name="Comma 13 2" xfId="1213" xr:uid="{A342E0DE-FC00-44ED-872E-5501ADC52A51}"/>
    <cellStyle name="Comma 13 2 2" xfId="1941" xr:uid="{894A3550-B6C2-4168-B903-3652395EB254}"/>
    <cellStyle name="Comma 14" xfId="1223" xr:uid="{B452B5DC-70A5-419E-A9D5-8ACEDAFBCA66}"/>
    <cellStyle name="Comma 2" xfId="2" xr:uid="{00000000-0005-0000-0000-00007B020000}"/>
    <cellStyle name="Comma 2 2" xfId="3" xr:uid="{00000000-0005-0000-0000-00007C020000}"/>
    <cellStyle name="Comma 3" xfId="4" xr:uid="{00000000-0005-0000-0000-00007D020000}"/>
    <cellStyle name="Comma 4" xfId="5" xr:uid="{00000000-0005-0000-0000-00007E020000}"/>
    <cellStyle name="Comma 4 2" xfId="22" xr:uid="{00000000-0005-0000-0000-00007F020000}"/>
    <cellStyle name="Comma 5" xfId="6" xr:uid="{00000000-0005-0000-0000-000080020000}"/>
    <cellStyle name="Comma 6" xfId="21" xr:uid="{00000000-0005-0000-0000-000081020000}"/>
    <cellStyle name="Comma 7" xfId="26" xr:uid="{00000000-0005-0000-0000-000082020000}"/>
    <cellStyle name="Comma 7 10" xfId="1582" xr:uid="{A6C0B665-F848-415C-B5F5-6ADB9DE9C0A3}"/>
    <cellStyle name="Comma 7 2" xfId="84" xr:uid="{00000000-0005-0000-0000-000083020000}"/>
    <cellStyle name="Comma 7 2 2" xfId="178" xr:uid="{00000000-0005-0000-0000-000084020000}"/>
    <cellStyle name="Comma 7 2 2 2" xfId="356" xr:uid="{00000000-0005-0000-0000-000085020000}"/>
    <cellStyle name="Comma 7 2 2 2 2" xfId="1068" xr:uid="{00000000-0005-0000-0000-000086020000}"/>
    <cellStyle name="Comma 7 2 2 2 3" xfId="712" xr:uid="{00000000-0005-0000-0000-000087020000}"/>
    <cellStyle name="Comma 7 2 2 2 4" xfId="1518" xr:uid="{0E0E1AB0-CFA1-404D-B186-A1DDDD0F4E66}"/>
    <cellStyle name="Comma 7 2 2 2 5" xfId="1874" xr:uid="{7C88FFA8-117E-4350-8B93-98F16786F472}"/>
    <cellStyle name="Comma 7 2 2 3" xfId="890" xr:uid="{00000000-0005-0000-0000-000088020000}"/>
    <cellStyle name="Comma 7 2 2 4" xfId="534" xr:uid="{00000000-0005-0000-0000-000089020000}"/>
    <cellStyle name="Comma 7 2 2 5" xfId="1340" xr:uid="{26113822-1C84-4F06-BB89-735583A0253A}"/>
    <cellStyle name="Comma 7 2 2 6" xfId="1696" xr:uid="{C2BBB046-8B8E-4BC7-AFD1-6F821F6F035C}"/>
    <cellStyle name="Comma 7 2 3" xfId="265" xr:uid="{00000000-0005-0000-0000-00008A020000}"/>
    <cellStyle name="Comma 7 2 3 2" xfId="977" xr:uid="{00000000-0005-0000-0000-00008B020000}"/>
    <cellStyle name="Comma 7 2 3 3" xfId="621" xr:uid="{00000000-0005-0000-0000-00008C020000}"/>
    <cellStyle name="Comma 7 2 3 4" xfId="1427" xr:uid="{8B14A334-1F9B-4CBE-8984-8240C5860832}"/>
    <cellStyle name="Comma 7 2 3 5" xfId="1783" xr:uid="{466CD16B-D376-4969-9388-30B72B8622B3}"/>
    <cellStyle name="Comma 7 2 4" xfId="799" xr:uid="{00000000-0005-0000-0000-00008D020000}"/>
    <cellStyle name="Comma 7 2 5" xfId="443" xr:uid="{00000000-0005-0000-0000-00008E020000}"/>
    <cellStyle name="Comma 7 2 6" xfId="1249" xr:uid="{71738C0A-DD1E-4EF0-BFFC-4D599DDEF1B2}"/>
    <cellStyle name="Comma 7 2 7" xfId="1605" xr:uid="{A5871421-7324-4178-831A-98FE1231B466}"/>
    <cellStyle name="Comma 7 3" xfId="132" xr:uid="{00000000-0005-0000-0000-00008F020000}"/>
    <cellStyle name="Comma 7 3 2" xfId="224" xr:uid="{00000000-0005-0000-0000-000090020000}"/>
    <cellStyle name="Comma 7 3 2 2" xfId="402" xr:uid="{00000000-0005-0000-0000-000091020000}"/>
    <cellStyle name="Comma 7 3 2 2 2" xfId="1114" xr:uid="{00000000-0005-0000-0000-000092020000}"/>
    <cellStyle name="Comma 7 3 2 2 3" xfId="758" xr:uid="{00000000-0005-0000-0000-000093020000}"/>
    <cellStyle name="Comma 7 3 2 2 4" xfId="1564" xr:uid="{ABEAE9D9-9C02-4B2E-9027-554639088B77}"/>
    <cellStyle name="Comma 7 3 2 2 5" xfId="1920" xr:uid="{A9AA3E92-D10F-4986-9BB0-80BB83B9DC86}"/>
    <cellStyle name="Comma 7 3 2 3" xfId="936" xr:uid="{00000000-0005-0000-0000-000094020000}"/>
    <cellStyle name="Comma 7 3 2 4" xfId="580" xr:uid="{00000000-0005-0000-0000-000095020000}"/>
    <cellStyle name="Comma 7 3 2 5" xfId="1386" xr:uid="{60D2F39F-44EF-4723-8BA9-43CC66BF3BB9}"/>
    <cellStyle name="Comma 7 3 2 6" xfId="1742" xr:uid="{6EB1827D-36C3-4F26-B57A-1F0ABE7B3F75}"/>
    <cellStyle name="Comma 7 3 3" xfId="311" xr:uid="{00000000-0005-0000-0000-000096020000}"/>
    <cellStyle name="Comma 7 3 3 2" xfId="1023" xr:uid="{00000000-0005-0000-0000-000097020000}"/>
    <cellStyle name="Comma 7 3 3 3" xfId="667" xr:uid="{00000000-0005-0000-0000-000098020000}"/>
    <cellStyle name="Comma 7 3 3 4" xfId="1473" xr:uid="{F3129821-26CA-4837-9C91-3BE3A874DF78}"/>
    <cellStyle name="Comma 7 3 3 5" xfId="1829" xr:uid="{59FBE26D-6A27-4C33-9849-A57D05268708}"/>
    <cellStyle name="Comma 7 3 4" xfId="845" xr:uid="{00000000-0005-0000-0000-000099020000}"/>
    <cellStyle name="Comma 7 3 5" xfId="489" xr:uid="{00000000-0005-0000-0000-00009A020000}"/>
    <cellStyle name="Comma 7 3 6" xfId="1295" xr:uid="{1C133C7F-6124-4C38-B490-F1BAF90BAACA}"/>
    <cellStyle name="Comma 7 3 7" xfId="1651" xr:uid="{77B57114-14A3-4881-AF0D-3FB61CB07221}"/>
    <cellStyle name="Comma 7 4" xfId="150" xr:uid="{00000000-0005-0000-0000-00009B020000}"/>
    <cellStyle name="Comma 7 4 2" xfId="328" xr:uid="{00000000-0005-0000-0000-00009C020000}"/>
    <cellStyle name="Comma 7 4 2 2" xfId="1040" xr:uid="{00000000-0005-0000-0000-00009D020000}"/>
    <cellStyle name="Comma 7 4 2 3" xfId="684" xr:uid="{00000000-0005-0000-0000-00009E020000}"/>
    <cellStyle name="Comma 7 4 2 4" xfId="1490" xr:uid="{3F5043F0-7554-44E8-A744-3DA11C9ED3CF}"/>
    <cellStyle name="Comma 7 4 2 5" xfId="1846" xr:uid="{37A8BA89-E428-470C-BC11-43B4EF010542}"/>
    <cellStyle name="Comma 7 4 3" xfId="862" xr:uid="{00000000-0005-0000-0000-00009F020000}"/>
    <cellStyle name="Comma 7 4 4" xfId="506" xr:uid="{00000000-0005-0000-0000-0000A0020000}"/>
    <cellStyle name="Comma 7 4 5" xfId="1312" xr:uid="{4D7AECA8-4C51-4648-8C70-77EE8EF61E99}"/>
    <cellStyle name="Comma 7 4 6" xfId="1668" xr:uid="{7845BB5F-C6E9-4100-B8F5-73ED29B20477}"/>
    <cellStyle name="Comma 7 5" xfId="155" xr:uid="{00000000-0005-0000-0000-0000A1020000}"/>
    <cellStyle name="Comma 7 5 2" xfId="333" xr:uid="{00000000-0005-0000-0000-0000A2020000}"/>
    <cellStyle name="Comma 7 5 2 2" xfId="1045" xr:uid="{00000000-0005-0000-0000-0000A3020000}"/>
    <cellStyle name="Comma 7 5 2 3" xfId="689" xr:uid="{00000000-0005-0000-0000-0000A4020000}"/>
    <cellStyle name="Comma 7 5 2 4" xfId="1495" xr:uid="{01B80DF9-E3F6-486E-82B9-DD9AEAA0B64A}"/>
    <cellStyle name="Comma 7 5 2 5" xfId="1851" xr:uid="{1D4EB751-392E-4075-BB1E-45B374195A27}"/>
    <cellStyle name="Comma 7 5 3" xfId="867" xr:uid="{00000000-0005-0000-0000-0000A5020000}"/>
    <cellStyle name="Comma 7 5 4" xfId="511" xr:uid="{00000000-0005-0000-0000-0000A6020000}"/>
    <cellStyle name="Comma 7 5 5" xfId="1317" xr:uid="{EFB8459A-F6E6-4231-AA3D-330A20073F46}"/>
    <cellStyle name="Comma 7 5 6" xfId="1673" xr:uid="{D737DFBC-D6BB-442D-B652-D56DD9A09C55}"/>
    <cellStyle name="Comma 7 6" xfId="242" xr:uid="{00000000-0005-0000-0000-0000A7020000}"/>
    <cellStyle name="Comma 7 6 2" xfId="954" xr:uid="{00000000-0005-0000-0000-0000A8020000}"/>
    <cellStyle name="Comma 7 6 3" xfId="598" xr:uid="{00000000-0005-0000-0000-0000A9020000}"/>
    <cellStyle name="Comma 7 6 4" xfId="1404" xr:uid="{D7AF61CB-2B92-4D42-B659-B661EB6DEEC0}"/>
    <cellStyle name="Comma 7 6 5" xfId="1760" xr:uid="{E06F530F-7568-45AF-A696-CEFBB2FE57DE}"/>
    <cellStyle name="Comma 7 7" xfId="776" xr:uid="{00000000-0005-0000-0000-0000AA020000}"/>
    <cellStyle name="Comma 7 8" xfId="420" xr:uid="{00000000-0005-0000-0000-0000AB020000}"/>
    <cellStyle name="Comma 7 9" xfId="1226" xr:uid="{ED9E867F-82C1-4225-84A3-30F659E87CE5}"/>
    <cellStyle name="Comma 8" xfId="70" xr:uid="{00000000-0005-0000-0000-0000AC020000}"/>
    <cellStyle name="Comma 8 2" xfId="100" xr:uid="{00000000-0005-0000-0000-0000AD020000}"/>
    <cellStyle name="Comma 9" xfId="133" xr:uid="{00000000-0005-0000-0000-0000AE020000}"/>
    <cellStyle name="Comma 9 2" xfId="225" xr:uid="{00000000-0005-0000-0000-0000AF020000}"/>
    <cellStyle name="Comma 9 2 2" xfId="403" xr:uid="{00000000-0005-0000-0000-0000B0020000}"/>
    <cellStyle name="Comma 9 2 2 2" xfId="1115" xr:uid="{00000000-0005-0000-0000-0000B1020000}"/>
    <cellStyle name="Comma 9 2 2 3" xfId="759" xr:uid="{00000000-0005-0000-0000-0000B2020000}"/>
    <cellStyle name="Comma 9 2 2 4" xfId="1565" xr:uid="{C3835A06-6402-4B39-85E8-0D46D9009346}"/>
    <cellStyle name="Comma 9 2 2 5" xfId="1921" xr:uid="{0899C3CB-FF4C-4733-86DA-E8EB3C10D97F}"/>
    <cellStyle name="Comma 9 2 3" xfId="937" xr:uid="{00000000-0005-0000-0000-0000B3020000}"/>
    <cellStyle name="Comma 9 2 4" xfId="581" xr:uid="{00000000-0005-0000-0000-0000B4020000}"/>
    <cellStyle name="Comma 9 2 5" xfId="1387" xr:uid="{996EEBAE-1DF7-40B9-9CF1-74894853E6FD}"/>
    <cellStyle name="Comma 9 2 6" xfId="1743" xr:uid="{542E3F27-C5E8-422E-B515-62082C845E8F}"/>
    <cellStyle name="Comma 9 3" xfId="312" xr:uid="{00000000-0005-0000-0000-0000B5020000}"/>
    <cellStyle name="Comma 9 3 2" xfId="1024" xr:uid="{00000000-0005-0000-0000-0000B6020000}"/>
    <cellStyle name="Comma 9 3 3" xfId="668" xr:uid="{00000000-0005-0000-0000-0000B7020000}"/>
    <cellStyle name="Comma 9 3 4" xfId="1474" xr:uid="{E22C3E5B-8B42-4E68-808E-D62D87E5EA9F}"/>
    <cellStyle name="Comma 9 3 5" xfId="1830" xr:uid="{74C7FA86-A680-4860-BF09-7F0EF514231F}"/>
    <cellStyle name="Comma 9 4" xfId="846" xr:uid="{00000000-0005-0000-0000-0000B8020000}"/>
    <cellStyle name="Comma 9 5" xfId="490" xr:uid="{00000000-0005-0000-0000-0000B9020000}"/>
    <cellStyle name="Comma 9 6" xfId="1296" xr:uid="{916719BF-BF81-40C3-982D-BE066D1689E8}"/>
    <cellStyle name="Comma 9 7" xfId="1652" xr:uid="{DD2B16D6-83E5-4E9C-91B5-82F74B5562CC}"/>
    <cellStyle name="Comma0" xfId="7" xr:uid="{00000000-0005-0000-0000-0000BA020000}"/>
    <cellStyle name="Currency" xfId="1951" builtinId="4"/>
    <cellStyle name="Currency 2" xfId="8" xr:uid="{00000000-0005-0000-0000-0000BB020000}"/>
    <cellStyle name="Currency 3" xfId="27" xr:uid="{00000000-0005-0000-0000-0000BC020000}"/>
    <cellStyle name="Currency 3 10" xfId="1583" xr:uid="{B759F8BA-59CA-4886-9B7E-E411A597A50C}"/>
    <cellStyle name="Currency 3 2" xfId="85" xr:uid="{00000000-0005-0000-0000-0000BD020000}"/>
    <cellStyle name="Currency 3 2 2" xfId="179" xr:uid="{00000000-0005-0000-0000-0000BE020000}"/>
    <cellStyle name="Currency 3 2 2 2" xfId="357" xr:uid="{00000000-0005-0000-0000-0000BF020000}"/>
    <cellStyle name="Currency 3 2 2 2 2" xfId="1069" xr:uid="{00000000-0005-0000-0000-0000C0020000}"/>
    <cellStyle name="Currency 3 2 2 2 3" xfId="713" xr:uid="{00000000-0005-0000-0000-0000C1020000}"/>
    <cellStyle name="Currency 3 2 2 2 4" xfId="1519" xr:uid="{A77B3B2F-91C2-4759-8F9C-F253B2B35F07}"/>
    <cellStyle name="Currency 3 2 2 2 5" xfId="1875" xr:uid="{54EF8A05-C1FB-428D-BDBB-7E81AB2D70C4}"/>
    <cellStyle name="Currency 3 2 2 3" xfId="891" xr:uid="{00000000-0005-0000-0000-0000C2020000}"/>
    <cellStyle name="Currency 3 2 2 4" xfId="535" xr:uid="{00000000-0005-0000-0000-0000C3020000}"/>
    <cellStyle name="Currency 3 2 2 5" xfId="1341" xr:uid="{426F2FF2-2C3E-44E9-93E6-8F2B5DAB2AE7}"/>
    <cellStyle name="Currency 3 2 2 6" xfId="1697" xr:uid="{25A3AD31-B598-49F1-A118-F165DB49B18E}"/>
    <cellStyle name="Currency 3 2 3" xfId="266" xr:uid="{00000000-0005-0000-0000-0000C4020000}"/>
    <cellStyle name="Currency 3 2 3 2" xfId="978" xr:uid="{00000000-0005-0000-0000-0000C5020000}"/>
    <cellStyle name="Currency 3 2 3 3" xfId="622" xr:uid="{00000000-0005-0000-0000-0000C6020000}"/>
    <cellStyle name="Currency 3 2 3 4" xfId="1428" xr:uid="{21172254-7CDD-4AB0-982C-0BED584183E7}"/>
    <cellStyle name="Currency 3 2 3 5" xfId="1784" xr:uid="{5275975A-23E9-4823-9D26-EEC3D023AC33}"/>
    <cellStyle name="Currency 3 2 4" xfId="800" xr:uid="{00000000-0005-0000-0000-0000C7020000}"/>
    <cellStyle name="Currency 3 2 5" xfId="444" xr:uid="{00000000-0005-0000-0000-0000C8020000}"/>
    <cellStyle name="Currency 3 2 6" xfId="1250" xr:uid="{986A9D93-6FD1-44C4-AD40-D72A2BCD3B3D}"/>
    <cellStyle name="Currency 3 2 7" xfId="1606" xr:uid="{1604E556-A431-437C-AF29-DB4EB84F8209}"/>
    <cellStyle name="Currency 3 3" xfId="134" xr:uid="{00000000-0005-0000-0000-0000C9020000}"/>
    <cellStyle name="Currency 3 3 2" xfId="226" xr:uid="{00000000-0005-0000-0000-0000CA020000}"/>
    <cellStyle name="Currency 3 3 2 2" xfId="404" xr:uid="{00000000-0005-0000-0000-0000CB020000}"/>
    <cellStyle name="Currency 3 3 2 2 2" xfId="1116" xr:uid="{00000000-0005-0000-0000-0000CC020000}"/>
    <cellStyle name="Currency 3 3 2 2 3" xfId="760" xr:uid="{00000000-0005-0000-0000-0000CD020000}"/>
    <cellStyle name="Currency 3 3 2 2 4" xfId="1566" xr:uid="{5E0B162C-D097-4400-BDBD-75C85F1D79F8}"/>
    <cellStyle name="Currency 3 3 2 2 5" xfId="1922" xr:uid="{6503A5C9-37E5-413F-B950-63BA27D242AB}"/>
    <cellStyle name="Currency 3 3 2 3" xfId="938" xr:uid="{00000000-0005-0000-0000-0000CE020000}"/>
    <cellStyle name="Currency 3 3 2 4" xfId="582" xr:uid="{00000000-0005-0000-0000-0000CF020000}"/>
    <cellStyle name="Currency 3 3 2 5" xfId="1388" xr:uid="{A51F5DA8-3C43-42E5-A1FF-F6FE3D69DA3C}"/>
    <cellStyle name="Currency 3 3 2 6" xfId="1744" xr:uid="{17B70263-377E-4B1F-BEEB-DF755871335A}"/>
    <cellStyle name="Currency 3 3 3" xfId="313" xr:uid="{00000000-0005-0000-0000-0000D0020000}"/>
    <cellStyle name="Currency 3 3 3 2" xfId="1025" xr:uid="{00000000-0005-0000-0000-0000D1020000}"/>
    <cellStyle name="Currency 3 3 3 3" xfId="669" xr:uid="{00000000-0005-0000-0000-0000D2020000}"/>
    <cellStyle name="Currency 3 3 3 4" xfId="1475" xr:uid="{85429F50-846A-42F0-8662-7FE42A08143D}"/>
    <cellStyle name="Currency 3 3 3 5" xfId="1831" xr:uid="{B8EA6F71-CC55-45B0-A7B8-4C89A39980E0}"/>
    <cellStyle name="Currency 3 3 4" xfId="847" xr:uid="{00000000-0005-0000-0000-0000D3020000}"/>
    <cellStyle name="Currency 3 3 5" xfId="491" xr:uid="{00000000-0005-0000-0000-0000D4020000}"/>
    <cellStyle name="Currency 3 3 6" xfId="1297" xr:uid="{758FA622-666B-4D20-9D0D-F4BED24AC1F1}"/>
    <cellStyle name="Currency 3 3 7" xfId="1653" xr:uid="{C275CE57-7338-463D-ACC1-62B3394BD54D}"/>
    <cellStyle name="Currency 3 4" xfId="151" xr:uid="{00000000-0005-0000-0000-0000D5020000}"/>
    <cellStyle name="Currency 3 4 2" xfId="329" xr:uid="{00000000-0005-0000-0000-0000D6020000}"/>
    <cellStyle name="Currency 3 4 2 2" xfId="1041" xr:uid="{00000000-0005-0000-0000-0000D7020000}"/>
    <cellStyle name="Currency 3 4 2 3" xfId="685" xr:uid="{00000000-0005-0000-0000-0000D8020000}"/>
    <cellStyle name="Currency 3 4 2 4" xfId="1491" xr:uid="{88E60F44-A451-45B1-9F06-49E434D89BB4}"/>
    <cellStyle name="Currency 3 4 2 5" xfId="1847" xr:uid="{0C50990C-4AA6-49E1-9AE8-05BD7214BDF5}"/>
    <cellStyle name="Currency 3 4 3" xfId="863" xr:uid="{00000000-0005-0000-0000-0000D9020000}"/>
    <cellStyle name="Currency 3 4 4" xfId="507" xr:uid="{00000000-0005-0000-0000-0000DA020000}"/>
    <cellStyle name="Currency 3 4 5" xfId="1313" xr:uid="{7ACD8298-B561-400A-9E73-7ED5CE5008E6}"/>
    <cellStyle name="Currency 3 4 6" xfId="1669" xr:uid="{AAC8105C-12B2-45B4-89BF-3733B215E687}"/>
    <cellStyle name="Currency 3 5" xfId="156" xr:uid="{00000000-0005-0000-0000-0000DB020000}"/>
    <cellStyle name="Currency 3 5 2" xfId="334" xr:uid="{00000000-0005-0000-0000-0000DC020000}"/>
    <cellStyle name="Currency 3 5 2 2" xfId="1046" xr:uid="{00000000-0005-0000-0000-0000DD020000}"/>
    <cellStyle name="Currency 3 5 2 3" xfId="690" xr:uid="{00000000-0005-0000-0000-0000DE020000}"/>
    <cellStyle name="Currency 3 5 2 4" xfId="1496" xr:uid="{3B623976-2607-46EC-8F56-3ABB0DD76B7A}"/>
    <cellStyle name="Currency 3 5 2 5" xfId="1852" xr:uid="{87C81EF1-45D9-4520-BDE0-0C765C8DE4D7}"/>
    <cellStyle name="Currency 3 5 3" xfId="868" xr:uid="{00000000-0005-0000-0000-0000DF020000}"/>
    <cellStyle name="Currency 3 5 4" xfId="512" xr:uid="{00000000-0005-0000-0000-0000E0020000}"/>
    <cellStyle name="Currency 3 5 5" xfId="1318" xr:uid="{76CCF7A0-BB88-4C0F-B819-CED4460F59DC}"/>
    <cellStyle name="Currency 3 5 6" xfId="1674" xr:uid="{14566296-21DD-4293-B13D-241EB07E1E69}"/>
    <cellStyle name="Currency 3 6" xfId="243" xr:uid="{00000000-0005-0000-0000-0000E1020000}"/>
    <cellStyle name="Currency 3 6 2" xfId="955" xr:uid="{00000000-0005-0000-0000-0000E2020000}"/>
    <cellStyle name="Currency 3 6 3" xfId="599" xr:uid="{00000000-0005-0000-0000-0000E3020000}"/>
    <cellStyle name="Currency 3 6 4" xfId="1405" xr:uid="{4EC5DEA3-A1EC-42CB-942E-F9C1E23611A5}"/>
    <cellStyle name="Currency 3 6 5" xfId="1761" xr:uid="{E03C8617-98F5-43CA-B2E7-49E5BEAF901A}"/>
    <cellStyle name="Currency 3 7" xfId="777" xr:uid="{00000000-0005-0000-0000-0000E4020000}"/>
    <cellStyle name="Currency 3 8" xfId="421" xr:uid="{00000000-0005-0000-0000-0000E5020000}"/>
    <cellStyle name="Currency 3 9" xfId="1227" xr:uid="{DA6741E6-A00B-41EA-B753-A01A522BD463}"/>
    <cellStyle name="Currency0" xfId="9" xr:uid="{00000000-0005-0000-0000-0000E6020000}"/>
    <cellStyle name="Date" xfId="15" xr:uid="{00000000-0005-0000-0000-0000E7020000}"/>
    <cellStyle name="Explanatory Text" xfId="42" builtinId="53" customBuiltin="1"/>
    <cellStyle name="Fixed" xfId="16" xr:uid="{00000000-0005-0000-0000-0000E9020000}"/>
    <cellStyle name="Good" xfId="33" builtinId="26" customBuiltin="1"/>
    <cellStyle name="Heading 1" xfId="29" builtinId="16" customBuiltin="1"/>
    <cellStyle name="Heading 2" xfId="30" builtinId="17" customBuiltin="1"/>
    <cellStyle name="Heading 3" xfId="31" builtinId="18" customBuiltin="1"/>
    <cellStyle name="Heading 4" xfId="32" builtinId="19" customBuiltin="1"/>
    <cellStyle name="Heading1" xfId="17" xr:uid="{00000000-0005-0000-0000-0000EF020000}"/>
    <cellStyle name="Heading2" xfId="18" xr:uid="{00000000-0005-0000-0000-0000F0020000}"/>
    <cellStyle name="Hyperlink" xfId="10" builtinId="8"/>
    <cellStyle name="Input" xfId="36" builtinId="20" customBuiltin="1"/>
    <cellStyle name="Linked Cell" xfId="39" builtinId="24" customBuiltin="1"/>
    <cellStyle name="Neutral" xfId="35" builtinId="28" customBuiltin="1"/>
    <cellStyle name="Normal" xfId="0" builtinId="0"/>
    <cellStyle name="Normal 10" xfId="78" xr:uid="{00000000-0005-0000-0000-0000F6020000}"/>
    <cellStyle name="Normal 11" xfId="74" xr:uid="{00000000-0005-0000-0000-0000F7020000}"/>
    <cellStyle name="Normal 11 2" xfId="103" xr:uid="{00000000-0005-0000-0000-0000F8020000}"/>
    <cellStyle name="Normal 11 2 2" xfId="195" xr:uid="{00000000-0005-0000-0000-0000F9020000}"/>
    <cellStyle name="Normal 11 2 2 2" xfId="373" xr:uid="{00000000-0005-0000-0000-0000FA020000}"/>
    <cellStyle name="Normal 11 2 2 2 2" xfId="1085" xr:uid="{00000000-0005-0000-0000-0000FB020000}"/>
    <cellStyle name="Normal 11 2 2 2 3" xfId="729" xr:uid="{00000000-0005-0000-0000-0000FC020000}"/>
    <cellStyle name="Normal 11 2 2 2 4" xfId="1535" xr:uid="{5669D847-FFD6-4944-901E-B6B1B31BBD9A}"/>
    <cellStyle name="Normal 11 2 2 2 5" xfId="1891" xr:uid="{C09950AA-5BD6-464E-AD6D-4FE39C7404F6}"/>
    <cellStyle name="Normal 11 2 2 3" xfId="907" xr:uid="{00000000-0005-0000-0000-0000FD020000}"/>
    <cellStyle name="Normal 11 2 2 4" xfId="551" xr:uid="{00000000-0005-0000-0000-0000FE020000}"/>
    <cellStyle name="Normal 11 2 2 5" xfId="1357" xr:uid="{B71964B4-D27C-4BD6-B63C-08C450BA8230}"/>
    <cellStyle name="Normal 11 2 2 6" xfId="1713" xr:uid="{AC8BEB19-F031-4275-B185-77E3E60C6701}"/>
    <cellStyle name="Normal 11 2 3" xfId="282" xr:uid="{00000000-0005-0000-0000-0000FF020000}"/>
    <cellStyle name="Normal 11 2 3 2" xfId="994" xr:uid="{00000000-0005-0000-0000-000000030000}"/>
    <cellStyle name="Normal 11 2 3 3" xfId="638" xr:uid="{00000000-0005-0000-0000-000001030000}"/>
    <cellStyle name="Normal 11 2 3 4" xfId="1444" xr:uid="{EA7224C5-58C0-4632-B70D-F1022765F4D1}"/>
    <cellStyle name="Normal 11 2 3 5" xfId="1800" xr:uid="{A8AB58F3-60DF-4C93-B11C-28D46C830313}"/>
    <cellStyle name="Normal 11 2 4" xfId="816" xr:uid="{00000000-0005-0000-0000-000002030000}"/>
    <cellStyle name="Normal 11 2 5" xfId="460" xr:uid="{00000000-0005-0000-0000-000003030000}"/>
    <cellStyle name="Normal 11 2 6" xfId="1266" xr:uid="{F67756A9-BC25-47DF-8424-63783EFDAFF5}"/>
    <cellStyle name="Normal 11 2 7" xfId="1622" xr:uid="{A7D3657C-ED9E-4FA0-B6AE-D1140DCA2D80}"/>
    <cellStyle name="Normal 11 3" xfId="135" xr:uid="{00000000-0005-0000-0000-000004030000}"/>
    <cellStyle name="Normal 11 3 2" xfId="227" xr:uid="{00000000-0005-0000-0000-000005030000}"/>
    <cellStyle name="Normal 11 3 2 2" xfId="405" xr:uid="{00000000-0005-0000-0000-000006030000}"/>
    <cellStyle name="Normal 11 3 2 2 2" xfId="1117" xr:uid="{00000000-0005-0000-0000-000007030000}"/>
    <cellStyle name="Normal 11 3 2 2 3" xfId="761" xr:uid="{00000000-0005-0000-0000-000008030000}"/>
    <cellStyle name="Normal 11 3 2 2 4" xfId="1567" xr:uid="{89ABFA60-BD66-4437-B620-1F43F43D01D6}"/>
    <cellStyle name="Normal 11 3 2 2 5" xfId="1923" xr:uid="{28902A14-2C11-407E-8E9E-4F5BD347FDFE}"/>
    <cellStyle name="Normal 11 3 2 3" xfId="939" xr:uid="{00000000-0005-0000-0000-000009030000}"/>
    <cellStyle name="Normal 11 3 2 4" xfId="583" xr:uid="{00000000-0005-0000-0000-00000A030000}"/>
    <cellStyle name="Normal 11 3 2 5" xfId="1389" xr:uid="{4B176F22-9650-49E0-ACD9-AB216E27DF15}"/>
    <cellStyle name="Normal 11 3 2 6" xfId="1745" xr:uid="{F00A1E7D-6374-4005-A2AD-8E9D8FF31B9D}"/>
    <cellStyle name="Normal 11 3 3" xfId="314" xr:uid="{00000000-0005-0000-0000-00000B030000}"/>
    <cellStyle name="Normal 11 3 3 2" xfId="1026" xr:uid="{00000000-0005-0000-0000-00000C030000}"/>
    <cellStyle name="Normal 11 3 3 3" xfId="670" xr:uid="{00000000-0005-0000-0000-00000D030000}"/>
    <cellStyle name="Normal 11 3 3 4" xfId="1476" xr:uid="{AEF27196-2D97-45B0-8980-AD7272BCFE36}"/>
    <cellStyle name="Normal 11 3 3 5" xfId="1832" xr:uid="{D4EE4676-936E-4F39-A911-7B072EC6DC49}"/>
    <cellStyle name="Normal 11 3 4" xfId="848" xr:uid="{00000000-0005-0000-0000-00000E030000}"/>
    <cellStyle name="Normal 11 3 5" xfId="492" xr:uid="{00000000-0005-0000-0000-00000F030000}"/>
    <cellStyle name="Normal 11 3 6" xfId="1298" xr:uid="{947165B9-3B3A-4B23-8A25-994690202FA7}"/>
    <cellStyle name="Normal 11 3 7" xfId="1654" xr:uid="{2EB41B87-14E3-4D72-9B3D-652DE8BFBA4D}"/>
    <cellStyle name="Normal 11 4" xfId="172" xr:uid="{00000000-0005-0000-0000-000010030000}"/>
    <cellStyle name="Normal 11 4 2" xfId="350" xr:uid="{00000000-0005-0000-0000-000011030000}"/>
    <cellStyle name="Normal 11 4 2 2" xfId="1062" xr:uid="{00000000-0005-0000-0000-000012030000}"/>
    <cellStyle name="Normal 11 4 2 3" xfId="706" xr:uid="{00000000-0005-0000-0000-000013030000}"/>
    <cellStyle name="Normal 11 4 2 4" xfId="1512" xr:uid="{592F0652-BF06-45CB-8E0A-D53AA7A71BA7}"/>
    <cellStyle name="Normal 11 4 2 5" xfId="1868" xr:uid="{40D5CBC4-2757-4900-829A-FCBAD490E2B6}"/>
    <cellStyle name="Normal 11 4 3" xfId="884" xr:uid="{00000000-0005-0000-0000-000014030000}"/>
    <cellStyle name="Normal 11 4 4" xfId="528" xr:uid="{00000000-0005-0000-0000-000015030000}"/>
    <cellStyle name="Normal 11 4 5" xfId="1334" xr:uid="{188CEFBA-4F74-4B92-A42C-9194DBA5ECC9}"/>
    <cellStyle name="Normal 11 4 6" xfId="1690" xr:uid="{F71B62A8-693E-4166-83E3-DB0841089517}"/>
    <cellStyle name="Normal 11 5" xfId="259" xr:uid="{00000000-0005-0000-0000-000016030000}"/>
    <cellStyle name="Normal 11 5 2" xfId="971" xr:uid="{00000000-0005-0000-0000-000017030000}"/>
    <cellStyle name="Normal 11 5 3" xfId="615" xr:uid="{00000000-0005-0000-0000-000018030000}"/>
    <cellStyle name="Normal 11 5 4" xfId="1421" xr:uid="{3267359E-4435-4898-B203-76BAE98FC219}"/>
    <cellStyle name="Normal 11 5 5" xfId="1777" xr:uid="{150D55F3-A38A-4576-B7BC-0D60555E4BE7}"/>
    <cellStyle name="Normal 11 6" xfId="793" xr:uid="{00000000-0005-0000-0000-000019030000}"/>
    <cellStyle name="Normal 11 7" xfId="437" xr:uid="{00000000-0005-0000-0000-00001A030000}"/>
    <cellStyle name="Normal 11 8" xfId="1243" xr:uid="{C7E8AD1E-C90C-4257-87E8-90394183E4D9}"/>
    <cellStyle name="Normal 11 9" xfId="1599" xr:uid="{0137A4FE-B727-4AFF-93C9-EB453240782C}"/>
    <cellStyle name="Normal 12" xfId="136" xr:uid="{00000000-0005-0000-0000-00001B030000}"/>
    <cellStyle name="Normal 12 10" xfId="1155" xr:uid="{EE53DF97-0864-45FB-9838-882A6FD69AAC}"/>
    <cellStyle name="Normal 12 11" xfId="1164" xr:uid="{C405FEEA-B9C8-4F41-AE09-45C9B9C5BE4C}"/>
    <cellStyle name="Normal 12 11 2" xfId="1174" xr:uid="{6D59B9EE-4F7C-473B-89AD-487754EEEC00}"/>
    <cellStyle name="Normal 12 11 2 2" xfId="1183" xr:uid="{C97AD81E-F349-41BF-AB37-938264AC7E75}"/>
    <cellStyle name="Normal 12 11 2 3" xfId="1192" xr:uid="{EDF18586-C51F-4A8B-B954-3FD91E4294FB}"/>
    <cellStyle name="Normal 12 11 2 3 2" xfId="1201" xr:uid="{F1B213E3-B513-43D4-B94E-21FEC58BA329}"/>
    <cellStyle name="Normal 12 11 2 3 2 2" xfId="1211" xr:uid="{3EE9A8CE-19A7-41B0-8FAC-97F474EEE1FB}"/>
    <cellStyle name="Normal 12 11 2 3 2 2 2" xfId="1938" xr:uid="{E4EB305D-6FC3-4868-8DB7-7500BA78F6DE}"/>
    <cellStyle name="Normal 12 11 2 3 2 2 3" xfId="1961" xr:uid="{E8752C60-1FE7-4C77-9ADC-1BE3F2E2A904}"/>
    <cellStyle name="Normal 12 11 2 3 2 2 4" xfId="1973" xr:uid="{C6D9E6A4-23D8-44CC-A65B-C9C0299A297A}"/>
    <cellStyle name="Normal 12 11 2 3 2 3" xfId="1948" xr:uid="{FD549AE8-4E57-48B6-A0B7-CAA996309B1E}"/>
    <cellStyle name="Normal 12 12" xfId="1299" xr:uid="{08F4C336-F57C-46A4-8117-D8C23A5D6DF4}"/>
    <cellStyle name="Normal 12 13" xfId="1655" xr:uid="{21B62D28-A811-470B-BE5D-14C0FB8CA178}"/>
    <cellStyle name="Normal 12 2" xfId="228" xr:uid="{00000000-0005-0000-0000-00001C030000}"/>
    <cellStyle name="Normal 12 2 2" xfId="406" xr:uid="{00000000-0005-0000-0000-00001D030000}"/>
    <cellStyle name="Normal 12 2 2 2" xfId="1118" xr:uid="{00000000-0005-0000-0000-00001E030000}"/>
    <cellStyle name="Normal 12 2 2 3" xfId="762" xr:uid="{00000000-0005-0000-0000-00001F030000}"/>
    <cellStyle name="Normal 12 2 2 4" xfId="1568" xr:uid="{297A6665-3FDC-4796-91E7-2B04C7F82670}"/>
    <cellStyle name="Normal 12 2 2 5" xfId="1924" xr:uid="{F45CF7CF-D7D3-4BD3-8448-FDDD04DE2FE1}"/>
    <cellStyle name="Normal 12 2 3" xfId="940" xr:uid="{00000000-0005-0000-0000-000020030000}"/>
    <cellStyle name="Normal 12 2 4" xfId="584" xr:uid="{00000000-0005-0000-0000-000021030000}"/>
    <cellStyle name="Normal 12 2 5" xfId="1390" xr:uid="{95DE4D21-7B7B-4E7D-9672-C0C85C416C27}"/>
    <cellStyle name="Normal 12 2 6" xfId="1746" xr:uid="{49006FBB-9024-43E0-90D2-2CED83DD89FC}"/>
    <cellStyle name="Normal 12 3" xfId="237" xr:uid="{00000000-0005-0000-0000-000022030000}"/>
    <cellStyle name="Normal 12 3 2" xfId="416" xr:uid="{00000000-0005-0000-0000-000023030000}"/>
    <cellStyle name="Normal 12 3 2 2" xfId="1128" xr:uid="{00000000-0005-0000-0000-000024030000}"/>
    <cellStyle name="Normal 12 3 2 3" xfId="772" xr:uid="{00000000-0005-0000-0000-000025030000}"/>
    <cellStyle name="Normal 12 3 2 4" xfId="1578" xr:uid="{6652F272-14C8-4C6C-BD04-D11557B5FAB0}"/>
    <cellStyle name="Normal 12 3 2 5" xfId="1934" xr:uid="{65FE0ABA-19DF-4891-B554-552C917571F7}"/>
    <cellStyle name="Normal 12 3 3" xfId="949" xr:uid="{00000000-0005-0000-0000-000026030000}"/>
    <cellStyle name="Normal 12 3 4" xfId="593" xr:uid="{00000000-0005-0000-0000-000027030000}"/>
    <cellStyle name="Normal 12 3 5" xfId="1399" xr:uid="{DECE5C39-57A6-4EDE-B5F6-DC4EF585F4C0}"/>
    <cellStyle name="Normal 12 3 6" xfId="1755" xr:uid="{1AD9E9B8-3244-4126-BCAD-3B370C0FA538}"/>
    <cellStyle name="Normal 12 4" xfId="315" xr:uid="{00000000-0005-0000-0000-000028030000}"/>
    <cellStyle name="Normal 12 4 2" xfId="1027" xr:uid="{00000000-0005-0000-0000-000029030000}"/>
    <cellStyle name="Normal 12 4 3" xfId="671" xr:uid="{00000000-0005-0000-0000-00002A030000}"/>
    <cellStyle name="Normal 12 4 4" xfId="1477" xr:uid="{C97E4CB8-A055-4AFA-869D-3E32821314EF}"/>
    <cellStyle name="Normal 12 4 5" xfId="1833" xr:uid="{A8705972-15DF-4CC8-B910-85280D4A5929}"/>
    <cellStyle name="Normal 12 5" xfId="849" xr:uid="{00000000-0005-0000-0000-00002B030000}"/>
    <cellStyle name="Normal 12 6" xfId="493" xr:uid="{00000000-0005-0000-0000-00002C030000}"/>
    <cellStyle name="Normal 12 7" xfId="1131" xr:uid="{00000000-0005-0000-0000-00002D030000}"/>
    <cellStyle name="Normal 12 7 2" xfId="1136" xr:uid="{00000000-0005-0000-0000-00002E030000}"/>
    <cellStyle name="Normal 12 7 2 2" xfId="1142" xr:uid="{FBA9DDD1-B2A6-4F41-B851-2EEFA5736E6E}"/>
    <cellStyle name="Normal 12 7 2 3" xfId="1147" xr:uid="{E511A577-50F8-4118-8BEA-C5AE1EDCAD5D}"/>
    <cellStyle name="Normal 12 7 2 4" xfId="1158" xr:uid="{D2A1B614-C54C-4C50-853E-E6D3E1CD4629}"/>
    <cellStyle name="Normal 12 7 2 5" xfId="1167" xr:uid="{2F08BAAE-9193-41D1-8EBA-67FD1E9F3922}"/>
    <cellStyle name="Normal 12 7 2 5 2" xfId="1175" xr:uid="{D445DFF0-A965-4471-9CD5-FA0C193FC76D}"/>
    <cellStyle name="Normal 12 7 2 5 2 2" xfId="1184" xr:uid="{6D7C152A-FCC0-432D-A9C2-A4AD331914DF}"/>
    <cellStyle name="Normal 12 7 2 5 2 3" xfId="1193" xr:uid="{5FB366FD-6BCD-41DC-9405-E633F15E5857}"/>
    <cellStyle name="Normal 12 7 2 5 2 3 2" xfId="1203" xr:uid="{A4007773-2DBB-43B7-A199-0118AF888F4E}"/>
    <cellStyle name="Normal 12 7 2 5 2 3 2 2" xfId="1214" xr:uid="{28F30365-5186-497C-88D3-29A889B58BAA}"/>
    <cellStyle name="Normal 12 7 2 5 2 3 2 2 2" xfId="1962" xr:uid="{72B4337E-33B4-4DE7-BFDE-4F3AC3D21415}"/>
    <cellStyle name="Normal 12 7 2 5 2 3 2 2 3" xfId="1974" xr:uid="{15B8AF53-0A85-4D5E-9383-3C5E106FB812}"/>
    <cellStyle name="Normal 12 8" xfId="1141" xr:uid="{F8897ED9-98AF-4858-997B-7BFF67C1FF2A}"/>
    <cellStyle name="Normal 12 9" xfId="1146" xr:uid="{F3CE8366-3D94-47B5-955B-B2FEEDF0378E}"/>
    <cellStyle name="Normal 12 9 2" xfId="1159" xr:uid="{3AAAC546-5E06-4188-88BE-EA82CAB1D5F8}"/>
    <cellStyle name="Normal 12 9 3" xfId="1168" xr:uid="{25C97066-205B-4845-9F2F-F51BE0605A1F}"/>
    <cellStyle name="Normal 12 9 3 2" xfId="1177" xr:uid="{7791DFC2-7C3A-4A13-B71D-616ACE6DCCCA}"/>
    <cellStyle name="Normal 12 9 3 2 2" xfId="1186" xr:uid="{72CCD8A4-5D8F-4D4B-A02B-83C88A4AE330}"/>
    <cellStyle name="Normal 12 9 3 2 3" xfId="1195" xr:uid="{1DEDE477-412C-49E8-8CC2-AFDA1E3FFAF1}"/>
    <cellStyle name="Normal 12 9 3 2 3 2" xfId="1205" xr:uid="{2F245310-1DCB-4744-8CDF-84DE93494AC6}"/>
    <cellStyle name="Normal 12 9 3 2 3 2 2" xfId="1216" xr:uid="{CE77FCC2-E1EF-4536-9FF0-4E833342A719}"/>
    <cellStyle name="Normal 12 9 3 2 3 2 2 2" xfId="1939" xr:uid="{B6B604D8-EBA6-4D01-9DF2-34D1E4E5F184}"/>
    <cellStyle name="Normal 12 9 3 2 3 2 2 3" xfId="1965" xr:uid="{2129EFAE-1858-4338-8529-4D1493876DB9}"/>
    <cellStyle name="Normal 12 9 3 2 3 2 2 4" xfId="1977" xr:uid="{1D05C986-D8CB-4DA0-A785-ADA238F6DB5C}"/>
    <cellStyle name="Normal 12 9 3 2 3 2 3" xfId="1947" xr:uid="{355CEB00-FB05-4946-BCA3-9A4A0602CE38}"/>
    <cellStyle name="Normal 13" xfId="145" xr:uid="{00000000-0005-0000-0000-00002F030000}"/>
    <cellStyle name="Normal 13 2" xfId="324" xr:uid="{00000000-0005-0000-0000-000030030000}"/>
    <cellStyle name="Normal 13 2 2" xfId="1036" xr:uid="{00000000-0005-0000-0000-000031030000}"/>
    <cellStyle name="Normal 13 2 3" xfId="680" xr:uid="{00000000-0005-0000-0000-000032030000}"/>
    <cellStyle name="Normal 13 2 4" xfId="1486" xr:uid="{1BBC9701-2A55-4EBE-BD64-3C1444DB4C8B}"/>
    <cellStyle name="Normal 13 2 5" xfId="1842" xr:uid="{B946077F-E1F6-4BB1-937F-BBB8021EE7A2}"/>
    <cellStyle name="Normal 13 3" xfId="858" xr:uid="{00000000-0005-0000-0000-000033030000}"/>
    <cellStyle name="Normal 13 4" xfId="502" xr:uid="{00000000-0005-0000-0000-000034030000}"/>
    <cellStyle name="Normal 13 5" xfId="1308" xr:uid="{051467A5-EFD1-4813-97FD-BC05C2187E2E}"/>
    <cellStyle name="Normal 13 6" xfId="1664" xr:uid="{B4A8D7C9-988E-4D8F-9A4A-7F8E63494219}"/>
    <cellStyle name="Normal 13 7" xfId="1954" xr:uid="{3D343ACF-EA33-40AF-803D-BE98D437EBBA}"/>
    <cellStyle name="Normal 14" xfId="238" xr:uid="{00000000-0005-0000-0000-000035030000}"/>
    <cellStyle name="Normal 14 2" xfId="415" xr:uid="{00000000-0005-0000-0000-000036030000}"/>
    <cellStyle name="Normal 14 2 2" xfId="1127" xr:uid="{00000000-0005-0000-0000-000037030000}"/>
    <cellStyle name="Normal 14 2 3" xfId="771" xr:uid="{00000000-0005-0000-0000-000038030000}"/>
    <cellStyle name="Normal 14 2 4" xfId="1577" xr:uid="{BF6DC299-B933-4116-A1C6-F3248A823D64}"/>
    <cellStyle name="Normal 14 2 5" xfId="1933" xr:uid="{D54A4B53-04E6-4367-8937-A68F456F3138}"/>
    <cellStyle name="Normal 14 3" xfId="950" xr:uid="{00000000-0005-0000-0000-000039030000}"/>
    <cellStyle name="Normal 14 4" xfId="594" xr:uid="{00000000-0005-0000-0000-00003A030000}"/>
    <cellStyle name="Normal 14 5" xfId="1400" xr:uid="{6BC9198F-8168-4351-B5FE-5DEDCE450F91}"/>
    <cellStyle name="Normal 14 6" xfId="1756" xr:uid="{4B1D48D1-5C07-4074-AFD9-83824DAB637D}"/>
    <cellStyle name="Normal 15" xfId="1130" xr:uid="{00000000-0005-0000-0000-00003B030000}"/>
    <cellStyle name="Normal 15 2" xfId="1135" xr:uid="{00000000-0005-0000-0000-00003C030000}"/>
    <cellStyle name="Normal 15 2 2" xfId="1138" xr:uid="{9EC92794-9AE5-413B-9078-DF6F05117DE6}"/>
    <cellStyle name="Normal 15 2 3" xfId="1143" xr:uid="{13CEC739-EC85-4255-B073-232BA5467C96}"/>
    <cellStyle name="Normal 15 2 4" xfId="1149" xr:uid="{42B03055-DB5D-463D-8065-E7152229D41C}"/>
    <cellStyle name="Normal 15 2 4 2" xfId="1161" xr:uid="{C924C9EA-D749-4AD0-B38F-708058FC026B}"/>
    <cellStyle name="Normal 15 2 4 3" xfId="1170" xr:uid="{7B162B33-500D-4FC1-94A6-414AB037EF68}"/>
    <cellStyle name="Normal 15 2 4 3 2" xfId="1180" xr:uid="{DAA094B7-5F9B-4596-A343-6A640986CC00}"/>
    <cellStyle name="Normal 15 2 4 3 2 2" xfId="1189" xr:uid="{8D7E8904-94E2-4A18-95B5-401AE6AB015E}"/>
    <cellStyle name="Normal 15 2 4 3 2 3" xfId="1198" xr:uid="{EA49BA99-5CF3-4F7D-AFA2-217B79EEDC54}"/>
    <cellStyle name="Normal 15 2 4 3 2 3 2" xfId="1208" xr:uid="{D3C8D3C3-AE2F-44F6-B3CF-26366750A2D5}"/>
    <cellStyle name="Normal 15 2 4 3 2 3 2 2" xfId="1219" xr:uid="{E2894461-F4BC-4F89-8882-EECC5836AB08}"/>
    <cellStyle name="Normal 15 2 4 3 2 3 2 2 2" xfId="1945" xr:uid="{1DEC76C1-BE3D-41D7-857D-2C53C1BA4B11}"/>
    <cellStyle name="Normal 15 2 4 3 2 3 2 2 3" xfId="1968" xr:uid="{0B91EE80-5C04-40E4-8B39-CDC97ACF6482}"/>
    <cellStyle name="Normal 15 2 4 3 2 3 2 2 4" xfId="1980" xr:uid="{FB850706-9C25-4ABC-B299-A3CACA2F073A}"/>
    <cellStyle name="Normal 15 3" xfId="1152" xr:uid="{407C0E5A-00FD-45E8-AA67-2A65A287C857}"/>
    <cellStyle name="Normal 16" xfId="1140" xr:uid="{AE479883-C2A0-438E-B6E5-80DB6EA35015}"/>
    <cellStyle name="Normal 16 2" xfId="1148" xr:uid="{32E37146-C03B-48C2-A15A-97351B719498}"/>
    <cellStyle name="Normal 16 2 2" xfId="1160" xr:uid="{B800A94D-40BB-41BF-B9AC-61D9115BEAB9}"/>
    <cellStyle name="Normal 16 2 3" xfId="1169" xr:uid="{93B3B29B-CE2B-4B1B-B298-E313C9BF301F}"/>
    <cellStyle name="Normal 16 2 3 2" xfId="1178" xr:uid="{EED8FB0F-131C-4209-AFED-0D920C20A406}"/>
    <cellStyle name="Normal 16 2 3 2 2" xfId="1187" xr:uid="{B2D90295-8321-4ED9-8DD4-DDDB3FF8DB3E}"/>
    <cellStyle name="Normal 16 2 3 2 3" xfId="1196" xr:uid="{424D0D54-5129-4BC6-A93E-6729031AAEFF}"/>
    <cellStyle name="Normal 16 2 3 2 3 2" xfId="1206" xr:uid="{440A8043-DC37-4A39-A2AF-048AE9A3D739}"/>
    <cellStyle name="Normal 16 2 3 2 3 2 2" xfId="1217" xr:uid="{904F81B3-D7F4-4E58-8E2E-16E2F3CA4487}"/>
    <cellStyle name="Normal 16 2 3 2 3 2 2 2" xfId="1942" xr:uid="{48DA1CA4-1E5C-460D-9627-993CF66CFFBB}"/>
    <cellStyle name="Normal 16 2 3 2 3 2 2 3" xfId="1966" xr:uid="{B075E3D7-DA74-45F9-9891-37D5D2A326F1}"/>
    <cellStyle name="Normal 16 2 3 2 3 2 2 4" xfId="1978" xr:uid="{05A3956B-09E7-456D-A8BB-1C81E23D1D67}"/>
    <cellStyle name="Normal 16 3" xfId="1157" xr:uid="{5220DFC5-3C03-4E06-B7B8-A2D3238CF076}"/>
    <cellStyle name="Normal 16 4" xfId="1166" xr:uid="{D6DF41D3-FB3D-4F24-8FFA-D374EA68B93D}"/>
    <cellStyle name="Normal 16 4 2" xfId="1179" xr:uid="{FBED7334-6726-435F-B408-AE149A59F8CA}"/>
    <cellStyle name="Normal 16 4 2 2" xfId="1188" xr:uid="{397A847D-59F1-4F9B-947C-655F7C33F1AD}"/>
    <cellStyle name="Normal 16 4 2 3" xfId="1197" xr:uid="{0C87D57C-200F-48BF-8432-00DF31C0C763}"/>
    <cellStyle name="Normal 16 4 2 3 2" xfId="1207" xr:uid="{22A42175-C8AF-409A-9EDA-B4696032C306}"/>
    <cellStyle name="Normal 16 4 2 3 2 2" xfId="1218" xr:uid="{CD82FA1B-7553-4D16-AAD6-32AD2F8ABA14}"/>
    <cellStyle name="Normal 16 4 2 3 2 2 2" xfId="1944" xr:uid="{5C4BFABF-8775-40AE-A5F1-FFA8E6B2553E}"/>
    <cellStyle name="Normal 16 4 2 3 2 2 3" xfId="1967" xr:uid="{0214BF93-2FA5-40E6-81CA-3660EE5D4166}"/>
    <cellStyle name="Normal 16 4 2 3 2 2 4" xfId="1979" xr:uid="{40682157-1F71-4DEE-8A7F-2248E00FD952}"/>
    <cellStyle name="Normal 17" xfId="1145" xr:uid="{EC176110-CB29-48F4-8E6D-049FD6CCD025}"/>
    <cellStyle name="Normal 17 2" xfId="1156" xr:uid="{6B7B61CC-7A1D-4BE4-BF6D-515F9C0CFED0}"/>
    <cellStyle name="Normal 17 3" xfId="1165" xr:uid="{8D63E561-D346-43D7-A936-313566C528F2}"/>
    <cellStyle name="Normal 17 3 2" xfId="1176" xr:uid="{E7695A31-931A-41BA-B7D6-0BA41147F8B9}"/>
    <cellStyle name="Normal 17 3 2 2" xfId="1185" xr:uid="{52B021C9-D403-49CA-83FC-95DFFB22F5F4}"/>
    <cellStyle name="Normal 17 3 2 3" xfId="1194" xr:uid="{A3CAF992-BD02-4FC9-9FC0-C6B15CC9249A}"/>
    <cellStyle name="Normal 17 3 2 3 2" xfId="1204" xr:uid="{E2C60DE3-204A-4888-9560-1FA06854C54D}"/>
    <cellStyle name="Normal 17 3 2 3 2 2" xfId="1215" xr:uid="{FFCA8CE1-C01F-4170-9AD9-4CF30F645B43}"/>
    <cellStyle name="Normal 17 3 2 3 2 2 2" xfId="1943" xr:uid="{68FB3B50-3686-4E4F-B8F2-39F5F52ADE80}"/>
    <cellStyle name="Normal 17 3 2 3 2 2 3" xfId="1963" xr:uid="{6C9180CA-53D2-485E-8D9B-7CBD71E51711}"/>
    <cellStyle name="Normal 17 3 2 3 2 2 4" xfId="1975" xr:uid="{6BF249A8-3167-451D-887E-EEEDA8EE0940}"/>
    <cellStyle name="Normal 18" xfId="1151" xr:uid="{9667F200-3825-456F-8284-B18A49CE4385}"/>
    <cellStyle name="Normal 19" xfId="1154" xr:uid="{698422DC-271A-48E3-AD3B-BB35285489C7}"/>
    <cellStyle name="Normal 2" xfId="11" xr:uid="{00000000-0005-0000-0000-00003D030000}"/>
    <cellStyle name="Normal 2 2" xfId="1952" xr:uid="{D6892926-AB52-4D64-B678-E161AAADD875}"/>
    <cellStyle name="Normal 20" xfId="1163" xr:uid="{C68AB4EC-9CD4-484C-B323-A3221A2FC118}"/>
    <cellStyle name="Normal 20 2" xfId="1173" xr:uid="{83C66BC5-83E4-4851-96FC-B05307385409}"/>
    <cellStyle name="Normal 20 2 2" xfId="1182" xr:uid="{28EDAB8C-188F-49B2-9A55-A74AC5DBFCBA}"/>
    <cellStyle name="Normal 20 2 3" xfId="1191" xr:uid="{26265366-6C44-4548-847D-A648851C5B5A}"/>
    <cellStyle name="Normal 20 2 3 2" xfId="1200" xr:uid="{2BD8B77D-AEED-4BEB-8DB9-5BE2FE3E0ECE}"/>
    <cellStyle name="Normal 20 2 3 2 2" xfId="1212" xr:uid="{77014253-1D43-4A20-9164-83865D35F2F1}"/>
    <cellStyle name="Normal 20 2 3 2 2 2" xfId="1937" xr:uid="{620159A0-C055-4F8D-B39C-92480075A1C1}"/>
    <cellStyle name="Normal 20 2 3 2 2 3" xfId="1964" xr:uid="{BAC79931-5ECA-4B9F-A7B0-2A11AFD6A6F6}"/>
    <cellStyle name="Normal 20 2 3 2 2 4" xfId="1976" xr:uid="{96ADD4AB-3AF0-4431-AF9B-840056DEBC4D}"/>
    <cellStyle name="Normal 20 2 3 3" xfId="1210" xr:uid="{E7749A52-EB61-427E-927B-AAEF4E9CE12B}"/>
    <cellStyle name="Normal 20 2 3 3 2" xfId="1936" xr:uid="{4FD657CA-810A-4BA3-8B07-1D95C3E9BDA0}"/>
    <cellStyle name="Normal 20 2 3 3 3" xfId="1960" xr:uid="{BC35305D-5B84-4B3B-B365-19BC83E41BFE}"/>
    <cellStyle name="Normal 20 2 3 3 4" xfId="1972" xr:uid="{7A16800B-64BE-43FD-91D4-489B4AD5E381}"/>
    <cellStyle name="Normal 20 2 3 4 2" xfId="1940" xr:uid="{72063C7E-C40A-46FD-AB68-C2687BB0C745}"/>
    <cellStyle name="Normal 21" xfId="1172" xr:uid="{FE16F02E-A92E-4CA5-9EFE-62390C6C2969}"/>
    <cellStyle name="Normal 22" xfId="1221" xr:uid="{1CA53AAA-9193-4B9D-8A19-E5C160276870}"/>
    <cellStyle name="Normal 22 2" xfId="1953" xr:uid="{9172E81B-ECD0-455C-941D-0EBC4629E923}"/>
    <cellStyle name="Normal 23" xfId="1949" xr:uid="{3734DA01-C698-47D9-94E3-1DDF1E267C05}"/>
    <cellStyle name="Normal 24" xfId="1950" xr:uid="{785A69AF-986A-4705-895A-F2D39419FFCF}"/>
    <cellStyle name="Normal 25" xfId="1970" xr:uid="{A39B04CB-59F8-40EB-BBA3-4250B11AF4E4}"/>
    <cellStyle name="Normal 25 2" xfId="1983" xr:uid="{491193BB-77EA-48A2-9E3A-12399BE9F7D8}"/>
    <cellStyle name="Normal 26" xfId="1971" xr:uid="{BBCEB99A-267C-4855-9F42-7E6E851D2093}"/>
    <cellStyle name="Normal 27" xfId="1982" xr:uid="{100AF3C5-6722-46F2-93A2-F90ABF03B6E9}"/>
    <cellStyle name="Normal 3" xfId="12" xr:uid="{00000000-0005-0000-0000-00003E030000}"/>
    <cellStyle name="Normal 3 2" xfId="1984" xr:uid="{74312E94-9CD1-4416-BCEC-366AE5B75C70}"/>
    <cellStyle name="Normal 4" xfId="13" xr:uid="{00000000-0005-0000-0000-00003F030000}"/>
    <cellStyle name="Normal 5" xfId="20" xr:uid="{00000000-0005-0000-0000-000040030000}"/>
    <cellStyle name="Normal 5 2" xfId="81" xr:uid="{00000000-0005-0000-0000-000041030000}"/>
    <cellStyle name="Normal 6" xfId="19" xr:uid="{00000000-0005-0000-0000-000042030000}"/>
    <cellStyle name="Normal 6 10" xfId="1580" xr:uid="{75F3EFDE-2D68-4D71-9207-E017263211AA}"/>
    <cellStyle name="Normal 6 11" xfId="1959" xr:uid="{BEAEEAF2-7365-4C21-83E0-3E44C04F1565}"/>
    <cellStyle name="Normal 6 2" xfId="80" xr:uid="{00000000-0005-0000-0000-000043030000}"/>
    <cellStyle name="Normal 6 2 2" xfId="176" xr:uid="{00000000-0005-0000-0000-000044030000}"/>
    <cellStyle name="Normal 6 2 2 2" xfId="354" xr:uid="{00000000-0005-0000-0000-000045030000}"/>
    <cellStyle name="Normal 6 2 2 2 2" xfId="1066" xr:uid="{00000000-0005-0000-0000-000046030000}"/>
    <cellStyle name="Normal 6 2 2 2 3" xfId="710" xr:uid="{00000000-0005-0000-0000-000047030000}"/>
    <cellStyle name="Normal 6 2 2 2 4" xfId="1516" xr:uid="{4611F305-2D94-4501-B2A7-2824407248AA}"/>
    <cellStyle name="Normal 6 2 2 2 5" xfId="1872" xr:uid="{0A1E2B8C-804E-4752-BDDB-42A7E687FD12}"/>
    <cellStyle name="Normal 6 2 2 3" xfId="888" xr:uid="{00000000-0005-0000-0000-000048030000}"/>
    <cellStyle name="Normal 6 2 2 4" xfId="532" xr:uid="{00000000-0005-0000-0000-000049030000}"/>
    <cellStyle name="Normal 6 2 2 5" xfId="1338" xr:uid="{99912018-B4FE-4495-95AF-180BF0850F11}"/>
    <cellStyle name="Normal 6 2 2 6" xfId="1694" xr:uid="{861ABFE4-51E4-4B19-8777-FC159A4ACB4C}"/>
    <cellStyle name="Normal 6 2 3" xfId="263" xr:uid="{00000000-0005-0000-0000-00004A030000}"/>
    <cellStyle name="Normal 6 2 3 2" xfId="975" xr:uid="{00000000-0005-0000-0000-00004B030000}"/>
    <cellStyle name="Normal 6 2 3 3" xfId="619" xr:uid="{00000000-0005-0000-0000-00004C030000}"/>
    <cellStyle name="Normal 6 2 3 4" xfId="1425" xr:uid="{4C04D8B5-F6D9-4173-80B0-B64A72E80366}"/>
    <cellStyle name="Normal 6 2 3 5" xfId="1781" xr:uid="{EDBF8BF7-F808-451D-A06B-CCAB8B7275CE}"/>
    <cellStyle name="Normal 6 2 4" xfId="797" xr:uid="{00000000-0005-0000-0000-00004D030000}"/>
    <cellStyle name="Normal 6 2 5" xfId="441" xr:uid="{00000000-0005-0000-0000-00004E030000}"/>
    <cellStyle name="Normal 6 2 6" xfId="1247" xr:uid="{8F293AE0-B530-4F14-9DCA-BB4CC41FB3A0}"/>
    <cellStyle name="Normal 6 2 7" xfId="1603" xr:uid="{F87A40E8-D408-4CA1-AE25-96F3F6AC10EF}"/>
    <cellStyle name="Normal 6 3" xfId="137" xr:uid="{00000000-0005-0000-0000-00004F030000}"/>
    <cellStyle name="Normal 6 3 2" xfId="229" xr:uid="{00000000-0005-0000-0000-000050030000}"/>
    <cellStyle name="Normal 6 3 2 2" xfId="407" xr:uid="{00000000-0005-0000-0000-000051030000}"/>
    <cellStyle name="Normal 6 3 2 2 2" xfId="1119" xr:uid="{00000000-0005-0000-0000-000052030000}"/>
    <cellStyle name="Normal 6 3 2 2 3" xfId="763" xr:uid="{00000000-0005-0000-0000-000053030000}"/>
    <cellStyle name="Normal 6 3 2 2 4" xfId="1569" xr:uid="{AD680217-ACB5-4168-8AFF-2BBB7A04B368}"/>
    <cellStyle name="Normal 6 3 2 2 5" xfId="1925" xr:uid="{677667BF-D766-49E2-A193-4A0E7C92C5D6}"/>
    <cellStyle name="Normal 6 3 2 3" xfId="941" xr:uid="{00000000-0005-0000-0000-000054030000}"/>
    <cellStyle name="Normal 6 3 2 4" xfId="585" xr:uid="{00000000-0005-0000-0000-000055030000}"/>
    <cellStyle name="Normal 6 3 2 5" xfId="1391" xr:uid="{60012B26-D289-4D02-9590-8FCE6E9401DA}"/>
    <cellStyle name="Normal 6 3 2 6" xfId="1747" xr:uid="{C96DCE21-3E76-4D07-BC7A-E2314355E0D5}"/>
    <cellStyle name="Normal 6 3 3" xfId="316" xr:uid="{00000000-0005-0000-0000-000056030000}"/>
    <cellStyle name="Normal 6 3 3 2" xfId="1028" xr:uid="{00000000-0005-0000-0000-000057030000}"/>
    <cellStyle name="Normal 6 3 3 3" xfId="672" xr:uid="{00000000-0005-0000-0000-000058030000}"/>
    <cellStyle name="Normal 6 3 3 4" xfId="1478" xr:uid="{5DD81BB2-CF98-471A-B4F6-3A50503510AD}"/>
    <cellStyle name="Normal 6 3 3 5" xfId="1834" xr:uid="{4B77271D-FC93-4E32-A46F-059FBFD4874C}"/>
    <cellStyle name="Normal 6 3 4" xfId="850" xr:uid="{00000000-0005-0000-0000-000059030000}"/>
    <cellStyle name="Normal 6 3 5" xfId="494" xr:uid="{00000000-0005-0000-0000-00005A030000}"/>
    <cellStyle name="Normal 6 3 6" xfId="1300" xr:uid="{E7599BA5-5FC0-4A3A-AB13-FA0455EFF50F}"/>
    <cellStyle name="Normal 6 3 7" xfId="1656" xr:uid="{41BA89F6-98DA-48D8-8D91-BF8D8E9B7854}"/>
    <cellStyle name="Normal 6 4" xfId="148" xr:uid="{00000000-0005-0000-0000-00005B030000}"/>
    <cellStyle name="Normal 6 4 2" xfId="326" xr:uid="{00000000-0005-0000-0000-00005C030000}"/>
    <cellStyle name="Normal 6 4 2 2" xfId="1038" xr:uid="{00000000-0005-0000-0000-00005D030000}"/>
    <cellStyle name="Normal 6 4 2 3" xfId="682" xr:uid="{00000000-0005-0000-0000-00005E030000}"/>
    <cellStyle name="Normal 6 4 2 4" xfId="1488" xr:uid="{AFDD2C25-DDB5-4B2F-BCF6-507ABD9BA5B2}"/>
    <cellStyle name="Normal 6 4 2 5" xfId="1844" xr:uid="{75B50B8A-C82D-49E9-A7D4-3E216B715378}"/>
    <cellStyle name="Normal 6 4 3" xfId="860" xr:uid="{00000000-0005-0000-0000-00005F030000}"/>
    <cellStyle name="Normal 6 4 4" xfId="504" xr:uid="{00000000-0005-0000-0000-000060030000}"/>
    <cellStyle name="Normal 6 4 5" xfId="1310" xr:uid="{CE00A110-ABAA-4171-9619-BEC433AF2D78}"/>
    <cellStyle name="Normal 6 4 6" xfId="1666" xr:uid="{9A24F2DC-415E-4ADE-B63C-33FC32E92E36}"/>
    <cellStyle name="Normal 6 5" xfId="153" xr:uid="{00000000-0005-0000-0000-000061030000}"/>
    <cellStyle name="Normal 6 5 2" xfId="331" xr:uid="{00000000-0005-0000-0000-000062030000}"/>
    <cellStyle name="Normal 6 5 2 2" xfId="1043" xr:uid="{00000000-0005-0000-0000-000063030000}"/>
    <cellStyle name="Normal 6 5 2 3" xfId="687" xr:uid="{00000000-0005-0000-0000-000064030000}"/>
    <cellStyle name="Normal 6 5 2 4" xfId="1493" xr:uid="{DD176582-B19B-4579-A178-FA2220772AD1}"/>
    <cellStyle name="Normal 6 5 2 5" xfId="1849" xr:uid="{E64168BB-3173-4538-A49D-68C5015BFCAC}"/>
    <cellStyle name="Normal 6 5 3" xfId="865" xr:uid="{00000000-0005-0000-0000-000065030000}"/>
    <cellStyle name="Normal 6 5 4" xfId="509" xr:uid="{00000000-0005-0000-0000-000066030000}"/>
    <cellStyle name="Normal 6 5 5" xfId="1315" xr:uid="{0F1BEDE6-432D-4C68-8E3A-534F978B155D}"/>
    <cellStyle name="Normal 6 5 6" xfId="1671" xr:uid="{C75D62A7-6F2A-455C-BA3E-E75F675E78F5}"/>
    <cellStyle name="Normal 6 6" xfId="240" xr:uid="{00000000-0005-0000-0000-000067030000}"/>
    <cellStyle name="Normal 6 6 2" xfId="952" xr:uid="{00000000-0005-0000-0000-000068030000}"/>
    <cellStyle name="Normal 6 6 3" xfId="596" xr:uid="{00000000-0005-0000-0000-000069030000}"/>
    <cellStyle name="Normal 6 6 4" xfId="1402" xr:uid="{8203F3BE-6D18-4521-8D48-E4ACA10FA208}"/>
    <cellStyle name="Normal 6 6 5" xfId="1758" xr:uid="{5E46B375-5184-4793-B5DB-ECB4B22D9A82}"/>
    <cellStyle name="Normal 6 7" xfId="774" xr:uid="{00000000-0005-0000-0000-00006A030000}"/>
    <cellStyle name="Normal 6 8" xfId="418" xr:uid="{00000000-0005-0000-0000-00006B030000}"/>
    <cellStyle name="Normal 6 9" xfId="1224" xr:uid="{25D53745-BA62-42D2-A7EF-950082DC3606}"/>
    <cellStyle name="Normal 7" xfId="25" xr:uid="{00000000-0005-0000-0000-00006C030000}"/>
    <cellStyle name="Normal 7 10" xfId="1581" xr:uid="{2B07B864-94AD-44C0-AC53-3D754392BDDC}"/>
    <cellStyle name="Normal 7 11" xfId="1955" xr:uid="{A209BE5F-17EF-4568-BED8-220379492A35}"/>
    <cellStyle name="Normal 7 2" xfId="83" xr:uid="{00000000-0005-0000-0000-00006D030000}"/>
    <cellStyle name="Normal 7 2 2" xfId="177" xr:uid="{00000000-0005-0000-0000-00006E030000}"/>
    <cellStyle name="Normal 7 2 2 2" xfId="355" xr:uid="{00000000-0005-0000-0000-00006F030000}"/>
    <cellStyle name="Normal 7 2 2 2 2" xfId="1067" xr:uid="{00000000-0005-0000-0000-000070030000}"/>
    <cellStyle name="Normal 7 2 2 2 3" xfId="711" xr:uid="{00000000-0005-0000-0000-000071030000}"/>
    <cellStyle name="Normal 7 2 2 2 4" xfId="1517" xr:uid="{E19D99FD-C520-49C0-828D-186F201541FA}"/>
    <cellStyle name="Normal 7 2 2 2 5" xfId="1873" xr:uid="{C9018F51-DCFA-4651-B95F-01BF27BE33B8}"/>
    <cellStyle name="Normal 7 2 2 3" xfId="889" xr:uid="{00000000-0005-0000-0000-000072030000}"/>
    <cellStyle name="Normal 7 2 2 4" xfId="533" xr:uid="{00000000-0005-0000-0000-000073030000}"/>
    <cellStyle name="Normal 7 2 2 5" xfId="1339" xr:uid="{0925E146-CE51-42ED-8CBC-DB456CB53A75}"/>
    <cellStyle name="Normal 7 2 2 6" xfId="1695" xr:uid="{9A3F7B10-C093-4EA7-8BCD-14F79F5515DD}"/>
    <cellStyle name="Normal 7 2 3" xfId="264" xr:uid="{00000000-0005-0000-0000-000074030000}"/>
    <cellStyle name="Normal 7 2 3 2" xfId="976" xr:uid="{00000000-0005-0000-0000-000075030000}"/>
    <cellStyle name="Normal 7 2 3 3" xfId="620" xr:uid="{00000000-0005-0000-0000-000076030000}"/>
    <cellStyle name="Normal 7 2 3 4" xfId="1426" xr:uid="{3095B3E1-F69D-48B9-B9BA-C4EE9527D71E}"/>
    <cellStyle name="Normal 7 2 3 5" xfId="1782" xr:uid="{638505AF-EC21-49E4-BBFF-EF2993367C39}"/>
    <cellStyle name="Normal 7 2 4" xfId="798" xr:uid="{00000000-0005-0000-0000-000077030000}"/>
    <cellStyle name="Normal 7 2 5" xfId="442" xr:uid="{00000000-0005-0000-0000-000078030000}"/>
    <cellStyle name="Normal 7 2 6" xfId="1248" xr:uid="{D58EDB98-0E22-4C8D-91BD-70DB0BD5C66B}"/>
    <cellStyle name="Normal 7 2 7" xfId="1604" xr:uid="{57A3549E-039B-4CC2-8D79-43DCE6E55B00}"/>
    <cellStyle name="Normal 7 3" xfId="138" xr:uid="{00000000-0005-0000-0000-000079030000}"/>
    <cellStyle name="Normal 7 3 2" xfId="230" xr:uid="{00000000-0005-0000-0000-00007A030000}"/>
    <cellStyle name="Normal 7 3 2 2" xfId="408" xr:uid="{00000000-0005-0000-0000-00007B030000}"/>
    <cellStyle name="Normal 7 3 2 2 2" xfId="1120" xr:uid="{00000000-0005-0000-0000-00007C030000}"/>
    <cellStyle name="Normal 7 3 2 2 3" xfId="764" xr:uid="{00000000-0005-0000-0000-00007D030000}"/>
    <cellStyle name="Normal 7 3 2 2 4" xfId="1570" xr:uid="{AF243411-A735-481D-BDAC-494F0CD0653E}"/>
    <cellStyle name="Normal 7 3 2 2 5" xfId="1926" xr:uid="{815DA2BF-702F-411B-9C24-038D17704A5A}"/>
    <cellStyle name="Normal 7 3 2 3" xfId="942" xr:uid="{00000000-0005-0000-0000-00007E030000}"/>
    <cellStyle name="Normal 7 3 2 4" xfId="586" xr:uid="{00000000-0005-0000-0000-00007F030000}"/>
    <cellStyle name="Normal 7 3 2 5" xfId="1392" xr:uid="{C77CDFE0-9BD0-435E-8D65-66A66F8B50E8}"/>
    <cellStyle name="Normal 7 3 2 6" xfId="1748" xr:uid="{E77D56CD-06AF-4C06-B1A8-8B3C9722EB56}"/>
    <cellStyle name="Normal 7 3 3" xfId="317" xr:uid="{00000000-0005-0000-0000-000080030000}"/>
    <cellStyle name="Normal 7 3 3 2" xfId="1029" xr:uid="{00000000-0005-0000-0000-000081030000}"/>
    <cellStyle name="Normal 7 3 3 3" xfId="673" xr:uid="{00000000-0005-0000-0000-000082030000}"/>
    <cellStyle name="Normal 7 3 3 4" xfId="1479" xr:uid="{AF064DC3-6DAA-48CB-ADDA-1719101257AB}"/>
    <cellStyle name="Normal 7 3 3 5" xfId="1835" xr:uid="{4CC16236-1C0B-47B5-8ADB-3D96027A74A2}"/>
    <cellStyle name="Normal 7 3 4" xfId="851" xr:uid="{00000000-0005-0000-0000-000083030000}"/>
    <cellStyle name="Normal 7 3 5" xfId="495" xr:uid="{00000000-0005-0000-0000-000084030000}"/>
    <cellStyle name="Normal 7 3 6" xfId="1301" xr:uid="{91C307BA-A5FA-47D6-B416-D05DC90240AB}"/>
    <cellStyle name="Normal 7 3 7" xfId="1657" xr:uid="{218E4DCE-6D91-4492-8296-3568231B0E07}"/>
    <cellStyle name="Normal 7 4" xfId="149" xr:uid="{00000000-0005-0000-0000-000085030000}"/>
    <cellStyle name="Normal 7 4 2" xfId="327" xr:uid="{00000000-0005-0000-0000-000086030000}"/>
    <cellStyle name="Normal 7 4 2 2" xfId="1039" xr:uid="{00000000-0005-0000-0000-000087030000}"/>
    <cellStyle name="Normal 7 4 2 3" xfId="683" xr:uid="{00000000-0005-0000-0000-000088030000}"/>
    <cellStyle name="Normal 7 4 2 4" xfId="1489" xr:uid="{7C956D9B-3845-40A7-86ED-C8FC498E8A06}"/>
    <cellStyle name="Normal 7 4 2 5" xfId="1845" xr:uid="{671B8C13-8FA6-42F7-BBEC-65A8F50A5275}"/>
    <cellStyle name="Normal 7 4 3" xfId="861" xr:uid="{00000000-0005-0000-0000-000089030000}"/>
    <cellStyle name="Normal 7 4 4" xfId="505" xr:uid="{00000000-0005-0000-0000-00008A030000}"/>
    <cellStyle name="Normal 7 4 5" xfId="1311" xr:uid="{66A7CAA7-3DC7-4473-991A-D079E1E0C71E}"/>
    <cellStyle name="Normal 7 4 6" xfId="1667" xr:uid="{910EDB75-8750-4D7E-AFF7-31FAF3032112}"/>
    <cellStyle name="Normal 7 4 7" xfId="1956" xr:uid="{BC5F83B5-5ED6-41A4-81EB-8E2B4169987D}"/>
    <cellStyle name="Normal 7 5" xfId="154" xr:uid="{00000000-0005-0000-0000-00008B030000}"/>
    <cellStyle name="Normal 7 5 2" xfId="332" xr:uid="{00000000-0005-0000-0000-00008C030000}"/>
    <cellStyle name="Normal 7 5 2 2" xfId="1044" xr:uid="{00000000-0005-0000-0000-00008D030000}"/>
    <cellStyle name="Normal 7 5 2 3" xfId="688" xr:uid="{00000000-0005-0000-0000-00008E030000}"/>
    <cellStyle name="Normal 7 5 2 4" xfId="1494" xr:uid="{2D564B46-FC2D-4A7A-9A1A-E57A6CEED719}"/>
    <cellStyle name="Normal 7 5 2 5" xfId="1850" xr:uid="{3BC0F923-03CC-4BC7-A5FB-9D7769858F50}"/>
    <cellStyle name="Normal 7 5 3" xfId="866" xr:uid="{00000000-0005-0000-0000-00008F030000}"/>
    <cellStyle name="Normal 7 5 4" xfId="510" xr:uid="{00000000-0005-0000-0000-000090030000}"/>
    <cellStyle name="Normal 7 5 5" xfId="1316" xr:uid="{0163E4FD-CA2C-4C97-BD94-57CD33296E06}"/>
    <cellStyle name="Normal 7 5 6" xfId="1672" xr:uid="{8C94E326-6AFE-4100-B43C-72D47C184643}"/>
    <cellStyle name="Normal 7 6" xfId="241" xr:uid="{00000000-0005-0000-0000-000091030000}"/>
    <cellStyle name="Normal 7 6 2" xfId="953" xr:uid="{00000000-0005-0000-0000-000092030000}"/>
    <cellStyle name="Normal 7 6 3" xfId="597" xr:uid="{00000000-0005-0000-0000-000093030000}"/>
    <cellStyle name="Normal 7 6 4" xfId="1403" xr:uid="{529E056C-88F5-4F40-BA86-13467FAE1208}"/>
    <cellStyle name="Normal 7 6 5" xfId="1759" xr:uid="{A5B56396-9BB7-489D-BEE8-DBAB2F2D61D0}"/>
    <cellStyle name="Normal 7 7" xfId="775" xr:uid="{00000000-0005-0000-0000-000094030000}"/>
    <cellStyle name="Normal 7 8" xfId="419" xr:uid="{00000000-0005-0000-0000-000095030000}"/>
    <cellStyle name="Normal 7 9" xfId="1225" xr:uid="{2CF77518-E0E0-4396-A118-9686B36AE422}"/>
    <cellStyle name="Normal 8" xfId="68" xr:uid="{00000000-0005-0000-0000-000096030000}"/>
    <cellStyle name="Normal 8 10" xfId="1240" xr:uid="{7ABD6BAF-7E1A-4D41-905C-93DCEE63127B}"/>
    <cellStyle name="Normal 8 11" xfId="1596" xr:uid="{2FBCEA13-39A3-4BF6-AC25-809520E06158}"/>
    <cellStyle name="Normal 8 2" xfId="75" xr:uid="{00000000-0005-0000-0000-000097030000}"/>
    <cellStyle name="Normal 8 2 10" xfId="1244" xr:uid="{39748EC9-89AE-43F3-B504-2C916AE83352}"/>
    <cellStyle name="Normal 8 2 11" xfId="1600" xr:uid="{43A77490-8C41-4B1D-A083-ECD5DD49017D}"/>
    <cellStyle name="Normal 8 2 2" xfId="104" xr:uid="{00000000-0005-0000-0000-000098030000}"/>
    <cellStyle name="Normal 8 2 2 2" xfId="196" xr:uid="{00000000-0005-0000-0000-000099030000}"/>
    <cellStyle name="Normal 8 2 2 2 2" xfId="374" xr:uid="{00000000-0005-0000-0000-00009A030000}"/>
    <cellStyle name="Normal 8 2 2 2 2 2" xfId="1086" xr:uid="{00000000-0005-0000-0000-00009B030000}"/>
    <cellStyle name="Normal 8 2 2 2 2 3" xfId="730" xr:uid="{00000000-0005-0000-0000-00009C030000}"/>
    <cellStyle name="Normal 8 2 2 2 2 4" xfId="1536" xr:uid="{C0094FE1-EEC2-4874-B7E0-B7E825FCCA73}"/>
    <cellStyle name="Normal 8 2 2 2 2 5" xfId="1892" xr:uid="{13C41C3B-F2E4-4432-B071-F7F3725862A7}"/>
    <cellStyle name="Normal 8 2 2 2 3" xfId="908" xr:uid="{00000000-0005-0000-0000-00009D030000}"/>
    <cellStyle name="Normal 8 2 2 2 4" xfId="552" xr:uid="{00000000-0005-0000-0000-00009E030000}"/>
    <cellStyle name="Normal 8 2 2 2 5" xfId="1358" xr:uid="{FFCE4B61-806E-4219-8C0C-A9C50F04EC80}"/>
    <cellStyle name="Normal 8 2 2 2 6" xfId="1714" xr:uid="{7C4E57BC-37CD-457C-B435-76C5891ED772}"/>
    <cellStyle name="Normal 8 2 2 3" xfId="283" xr:uid="{00000000-0005-0000-0000-00009F030000}"/>
    <cellStyle name="Normal 8 2 2 3 2" xfId="995" xr:uid="{00000000-0005-0000-0000-0000A0030000}"/>
    <cellStyle name="Normal 8 2 2 3 3" xfId="639" xr:uid="{00000000-0005-0000-0000-0000A1030000}"/>
    <cellStyle name="Normal 8 2 2 3 4" xfId="1445" xr:uid="{F79C7413-3FBA-4E14-97A6-9445BB29B098}"/>
    <cellStyle name="Normal 8 2 2 3 5" xfId="1801" xr:uid="{A7B30ACB-B334-4D43-B080-14C7959BED0E}"/>
    <cellStyle name="Normal 8 2 2 4" xfId="817" xr:uid="{00000000-0005-0000-0000-0000A2030000}"/>
    <cellStyle name="Normal 8 2 2 5" xfId="461" xr:uid="{00000000-0005-0000-0000-0000A3030000}"/>
    <cellStyle name="Normal 8 2 2 6" xfId="1267" xr:uid="{FA7EC7EB-9711-486E-8077-A4F651C1D9CD}"/>
    <cellStyle name="Normal 8 2 2 7" xfId="1623" xr:uid="{3C0B1159-17A6-4585-A2F6-78AF5A75D176}"/>
    <cellStyle name="Normal 8 2 3" xfId="140" xr:uid="{00000000-0005-0000-0000-0000A4030000}"/>
    <cellStyle name="Normal 8 2 3 2" xfId="232" xr:uid="{00000000-0005-0000-0000-0000A5030000}"/>
    <cellStyle name="Normal 8 2 3 2 2" xfId="410" xr:uid="{00000000-0005-0000-0000-0000A6030000}"/>
    <cellStyle name="Normal 8 2 3 2 2 2" xfId="1122" xr:uid="{00000000-0005-0000-0000-0000A7030000}"/>
    <cellStyle name="Normal 8 2 3 2 2 3" xfId="766" xr:uid="{00000000-0005-0000-0000-0000A8030000}"/>
    <cellStyle name="Normal 8 2 3 2 2 4" xfId="1572" xr:uid="{A2710831-31F1-4750-9B4D-2BBE9C85C177}"/>
    <cellStyle name="Normal 8 2 3 2 2 5" xfId="1928" xr:uid="{4B588DC1-C0A5-4F94-82CF-9547DB479B05}"/>
    <cellStyle name="Normal 8 2 3 2 3" xfId="944" xr:uid="{00000000-0005-0000-0000-0000A9030000}"/>
    <cellStyle name="Normal 8 2 3 2 4" xfId="588" xr:uid="{00000000-0005-0000-0000-0000AA030000}"/>
    <cellStyle name="Normal 8 2 3 2 5" xfId="1394" xr:uid="{1876655B-CEFF-4F85-94E7-26CE446F504A}"/>
    <cellStyle name="Normal 8 2 3 2 6" xfId="1750" xr:uid="{6D158862-F787-4829-B0CA-3CBD6528166D}"/>
    <cellStyle name="Normal 8 2 3 3" xfId="319" xr:uid="{00000000-0005-0000-0000-0000AB030000}"/>
    <cellStyle name="Normal 8 2 3 3 2" xfId="1031" xr:uid="{00000000-0005-0000-0000-0000AC030000}"/>
    <cellStyle name="Normal 8 2 3 3 3" xfId="675" xr:uid="{00000000-0005-0000-0000-0000AD030000}"/>
    <cellStyle name="Normal 8 2 3 3 4" xfId="1481" xr:uid="{DCB15919-566E-4D6A-B563-5F7A4EBEAFFC}"/>
    <cellStyle name="Normal 8 2 3 3 5" xfId="1837" xr:uid="{F0354DBD-F4EA-42BD-923A-DB580B54EB33}"/>
    <cellStyle name="Normal 8 2 3 4" xfId="853" xr:uid="{00000000-0005-0000-0000-0000AE030000}"/>
    <cellStyle name="Normal 8 2 3 5" xfId="497" xr:uid="{00000000-0005-0000-0000-0000AF030000}"/>
    <cellStyle name="Normal 8 2 3 6" xfId="1303" xr:uid="{E443C58F-9245-4D2F-A7BB-0E0162037B95}"/>
    <cellStyle name="Normal 8 2 3 7" xfId="1659" xr:uid="{A837BB1F-7CC6-4737-961D-A19892848417}"/>
    <cellStyle name="Normal 8 2 4" xfId="173" xr:uid="{00000000-0005-0000-0000-0000B0030000}"/>
    <cellStyle name="Normal 8 2 4 2" xfId="351" xr:uid="{00000000-0005-0000-0000-0000B1030000}"/>
    <cellStyle name="Normal 8 2 4 2 2" xfId="1063" xr:uid="{00000000-0005-0000-0000-0000B2030000}"/>
    <cellStyle name="Normal 8 2 4 2 3" xfId="707" xr:uid="{00000000-0005-0000-0000-0000B3030000}"/>
    <cellStyle name="Normal 8 2 4 2 4" xfId="1513" xr:uid="{B13A684B-EA2B-4CF4-BDA2-608DBAF9E358}"/>
    <cellStyle name="Normal 8 2 4 2 5" xfId="1869" xr:uid="{C8DF6A1E-E016-4AC7-B162-3B98B72E54EF}"/>
    <cellStyle name="Normal 8 2 4 3" xfId="885" xr:uid="{00000000-0005-0000-0000-0000B4030000}"/>
    <cellStyle name="Normal 8 2 4 4" xfId="529" xr:uid="{00000000-0005-0000-0000-0000B5030000}"/>
    <cellStyle name="Normal 8 2 4 5" xfId="1335" xr:uid="{D40D8D3E-BACB-44D7-BAB2-5DE977645755}"/>
    <cellStyle name="Normal 8 2 4 6" xfId="1691" xr:uid="{3F86646D-AD22-4279-A769-AE48C0051F05}"/>
    <cellStyle name="Normal 8 2 5" xfId="239" xr:uid="{00000000-0005-0000-0000-0000B6030000}"/>
    <cellStyle name="Normal 8 2 5 2" xfId="417" xr:uid="{00000000-0005-0000-0000-0000B7030000}"/>
    <cellStyle name="Normal 8 2 5 2 2" xfId="1129" xr:uid="{00000000-0005-0000-0000-0000B8030000}"/>
    <cellStyle name="Normal 8 2 5 2 3" xfId="773" xr:uid="{00000000-0005-0000-0000-0000B9030000}"/>
    <cellStyle name="Normal 8 2 5 2 4" xfId="1579" xr:uid="{6E09D054-DC45-40C5-8E1F-080B70C32686}"/>
    <cellStyle name="Normal 8 2 5 2 5" xfId="1935" xr:uid="{7D276D53-1669-4604-8258-4E6E34CB7495}"/>
    <cellStyle name="Normal 8 2 5 3" xfId="951" xr:uid="{00000000-0005-0000-0000-0000BA030000}"/>
    <cellStyle name="Normal 8 2 5 4" xfId="595" xr:uid="{00000000-0005-0000-0000-0000BB030000}"/>
    <cellStyle name="Normal 8 2 5 5" xfId="1401" xr:uid="{0A23F1A3-2F1E-45FC-AB63-95C750F2EE5D}"/>
    <cellStyle name="Normal 8 2 5 6" xfId="1757" xr:uid="{A14F865A-3733-4C9C-9D9D-700AFB72AE0D}"/>
    <cellStyle name="Normal 8 2 6" xfId="260" xr:uid="{00000000-0005-0000-0000-0000BC030000}"/>
    <cellStyle name="Normal 8 2 6 2" xfId="972" xr:uid="{00000000-0005-0000-0000-0000BD030000}"/>
    <cellStyle name="Normal 8 2 6 3" xfId="616" xr:uid="{00000000-0005-0000-0000-0000BE030000}"/>
    <cellStyle name="Normal 8 2 6 4" xfId="1422" xr:uid="{229032CE-1EC7-4786-9B62-B5D3F44DF749}"/>
    <cellStyle name="Normal 8 2 6 5" xfId="1778" xr:uid="{E3B5EA81-5964-4A5C-9632-D8C47593434A}"/>
    <cellStyle name="Normal 8 2 7" xfId="794" xr:uid="{00000000-0005-0000-0000-0000BF030000}"/>
    <cellStyle name="Normal 8 2 8" xfId="438" xr:uid="{00000000-0005-0000-0000-0000C0030000}"/>
    <cellStyle name="Normal 8 2 9" xfId="1132" xr:uid="{00000000-0005-0000-0000-0000C1030000}"/>
    <cellStyle name="Normal 8 2 9 2" xfId="1137" xr:uid="{00000000-0005-0000-0000-0000C2030000}"/>
    <cellStyle name="Normal 8 2 9 2 2" xfId="1139" xr:uid="{E1E28EC7-DFB0-41DB-A24E-6833CB42887E}"/>
    <cellStyle name="Normal 8 2 9 2 3" xfId="1144" xr:uid="{4C66041A-787F-42C4-8CC3-5C992B714B5C}"/>
    <cellStyle name="Normal 8 2 9 2 4" xfId="1150" xr:uid="{35D1678D-32F9-4927-A491-7616D98B7FDA}"/>
    <cellStyle name="Normal 8 2 9 2 4 2" xfId="1162" xr:uid="{4A07A329-2923-45F5-BA0A-F980C2AB3404}"/>
    <cellStyle name="Normal 8 2 9 2 4 3" xfId="1171" xr:uid="{34455911-8639-4DD0-8965-5101E8878589}"/>
    <cellStyle name="Normal 8 2 9 2 4 3 2" xfId="1181" xr:uid="{D9315C7A-292E-49E7-9650-2FAC03D16A4E}"/>
    <cellStyle name="Normal 8 2 9 2 4 3 2 2" xfId="1190" xr:uid="{62D2F87B-771E-4EDB-A462-250A0D38B8A5}"/>
    <cellStyle name="Normal 8 2 9 2 4 3 2 3" xfId="1199" xr:uid="{5D85E8D6-48DD-4721-AEE5-C9C661A88494}"/>
    <cellStyle name="Normal 8 2 9 2 4 3 2 3 2" xfId="1209" xr:uid="{EAF077A1-0191-4B1C-ABFD-ED090DF2CFAF}"/>
    <cellStyle name="Normal 8 2 9 2 4 3 2 3 2 2" xfId="1220" xr:uid="{62B74B5D-4B6D-4A5B-81A5-C83B79E13593}"/>
    <cellStyle name="Normal 8 2 9 2 4 3 2 3 2 2 2" xfId="1946" xr:uid="{CBBAA9CD-771A-4CF5-B592-3B7577E3D1D2}"/>
    <cellStyle name="Normal 8 2 9 2 4 3 2 3 2 2 3" xfId="1969" xr:uid="{C1A94B3D-1B87-42E6-B822-3C673CC25B70}"/>
    <cellStyle name="Normal 8 2 9 2 4 3 2 3 2 2 4" xfId="1981" xr:uid="{3F44523F-ABF8-42D3-A15F-0AAF26B01BDE}"/>
    <cellStyle name="Normal 8 3" xfId="98" xr:uid="{00000000-0005-0000-0000-0000C3030000}"/>
    <cellStyle name="Normal 8 3 2" xfId="192" xr:uid="{00000000-0005-0000-0000-0000C4030000}"/>
    <cellStyle name="Normal 8 3 2 2" xfId="370" xr:uid="{00000000-0005-0000-0000-0000C5030000}"/>
    <cellStyle name="Normal 8 3 2 2 2" xfId="1082" xr:uid="{00000000-0005-0000-0000-0000C6030000}"/>
    <cellStyle name="Normal 8 3 2 2 3" xfId="726" xr:uid="{00000000-0005-0000-0000-0000C7030000}"/>
    <cellStyle name="Normal 8 3 2 2 4" xfId="1532" xr:uid="{B94E68F5-F3B7-4850-91FC-F2359F734DDD}"/>
    <cellStyle name="Normal 8 3 2 2 5" xfId="1888" xr:uid="{FFA21902-C642-412C-BEE4-573D1A73A502}"/>
    <cellStyle name="Normal 8 3 2 3" xfId="904" xr:uid="{00000000-0005-0000-0000-0000C8030000}"/>
    <cellStyle name="Normal 8 3 2 4" xfId="548" xr:uid="{00000000-0005-0000-0000-0000C9030000}"/>
    <cellStyle name="Normal 8 3 2 5" xfId="1354" xr:uid="{DDB9A873-3196-403E-997C-54E835DD53AE}"/>
    <cellStyle name="Normal 8 3 2 6" xfId="1710" xr:uid="{90CE19FA-AAF5-4B03-AABB-A9B56D740B09}"/>
    <cellStyle name="Normal 8 3 3" xfId="279" xr:uid="{00000000-0005-0000-0000-0000CA030000}"/>
    <cellStyle name="Normal 8 3 3 2" xfId="991" xr:uid="{00000000-0005-0000-0000-0000CB030000}"/>
    <cellStyle name="Normal 8 3 3 3" xfId="635" xr:uid="{00000000-0005-0000-0000-0000CC030000}"/>
    <cellStyle name="Normal 8 3 3 4" xfId="1441" xr:uid="{7A2FCCD2-0A19-4B8F-B2AC-B6121DF6A688}"/>
    <cellStyle name="Normal 8 3 3 5" xfId="1797" xr:uid="{B4BDF9E6-11D1-42A8-AE2B-FB8D5D627034}"/>
    <cellStyle name="Normal 8 3 4" xfId="813" xr:uid="{00000000-0005-0000-0000-0000CD030000}"/>
    <cellStyle name="Normal 8 3 5" xfId="457" xr:uid="{00000000-0005-0000-0000-0000CE030000}"/>
    <cellStyle name="Normal 8 3 6" xfId="1263" xr:uid="{51B67468-C4D1-4D7E-B250-21120265CF8E}"/>
    <cellStyle name="Normal 8 3 7" xfId="1619" xr:uid="{27261BB5-27E9-419B-BE1C-12CDEA0A6731}"/>
    <cellStyle name="Normal 8 4" xfId="139" xr:uid="{00000000-0005-0000-0000-0000CF030000}"/>
    <cellStyle name="Normal 8 4 2" xfId="231" xr:uid="{00000000-0005-0000-0000-0000D0030000}"/>
    <cellStyle name="Normal 8 4 2 2" xfId="409" xr:uid="{00000000-0005-0000-0000-0000D1030000}"/>
    <cellStyle name="Normal 8 4 2 2 2" xfId="1121" xr:uid="{00000000-0005-0000-0000-0000D2030000}"/>
    <cellStyle name="Normal 8 4 2 2 3" xfId="765" xr:uid="{00000000-0005-0000-0000-0000D3030000}"/>
    <cellStyle name="Normal 8 4 2 2 4" xfId="1571" xr:uid="{E0885A04-AC21-46F6-AFA4-1E65AC7DCA84}"/>
    <cellStyle name="Normal 8 4 2 2 5" xfId="1927" xr:uid="{846945E7-AF61-4F9D-B3F4-6D800FEE8E9A}"/>
    <cellStyle name="Normal 8 4 2 3" xfId="943" xr:uid="{00000000-0005-0000-0000-0000D4030000}"/>
    <cellStyle name="Normal 8 4 2 4" xfId="587" xr:uid="{00000000-0005-0000-0000-0000D5030000}"/>
    <cellStyle name="Normal 8 4 2 5" xfId="1393" xr:uid="{D4C47132-EBB3-4978-AC7B-0D155837E9E1}"/>
    <cellStyle name="Normal 8 4 2 6" xfId="1749" xr:uid="{A83377D3-F8E5-43AF-9BAD-6A016A2715C8}"/>
    <cellStyle name="Normal 8 4 3" xfId="318" xr:uid="{00000000-0005-0000-0000-0000D6030000}"/>
    <cellStyle name="Normal 8 4 3 2" xfId="1030" xr:uid="{00000000-0005-0000-0000-0000D7030000}"/>
    <cellStyle name="Normal 8 4 3 3" xfId="674" xr:uid="{00000000-0005-0000-0000-0000D8030000}"/>
    <cellStyle name="Normal 8 4 3 4" xfId="1480" xr:uid="{697C5ADB-25ED-4C48-9FFA-40A085C98757}"/>
    <cellStyle name="Normal 8 4 3 5" xfId="1836" xr:uid="{CEBA2780-189A-44FA-AF71-387BFEAD93E3}"/>
    <cellStyle name="Normal 8 4 4" xfId="852" xr:uid="{00000000-0005-0000-0000-0000D9030000}"/>
    <cellStyle name="Normal 8 4 5" xfId="496" xr:uid="{00000000-0005-0000-0000-0000DA030000}"/>
    <cellStyle name="Normal 8 4 6" xfId="1302" xr:uid="{FADE5212-34A4-4B37-AE16-C5C4E860A87E}"/>
    <cellStyle name="Normal 8 4 7" xfId="1658" xr:uid="{9F30F749-1CCB-430D-8EEB-9CBD0F1F4E9E}"/>
    <cellStyle name="Normal 8 5" xfId="147" xr:uid="{00000000-0005-0000-0000-0000DB030000}"/>
    <cellStyle name="Normal 8 6" xfId="169" xr:uid="{00000000-0005-0000-0000-0000DC030000}"/>
    <cellStyle name="Normal 8 6 2" xfId="347" xr:uid="{00000000-0005-0000-0000-0000DD030000}"/>
    <cellStyle name="Normal 8 6 2 2" xfId="1059" xr:uid="{00000000-0005-0000-0000-0000DE030000}"/>
    <cellStyle name="Normal 8 6 2 3" xfId="703" xr:uid="{00000000-0005-0000-0000-0000DF030000}"/>
    <cellStyle name="Normal 8 6 2 4" xfId="1509" xr:uid="{51E3E2A3-00F3-4D31-8B98-85920F0964A9}"/>
    <cellStyle name="Normal 8 6 2 5" xfId="1865" xr:uid="{8D5DD7E5-B18F-471A-A24C-10F953130AB4}"/>
    <cellStyle name="Normal 8 6 3" xfId="881" xr:uid="{00000000-0005-0000-0000-0000E0030000}"/>
    <cellStyle name="Normal 8 6 4" xfId="525" xr:uid="{00000000-0005-0000-0000-0000E1030000}"/>
    <cellStyle name="Normal 8 6 5" xfId="1331" xr:uid="{018C4B9B-5CFB-42ED-A5CF-84082D3F0F7A}"/>
    <cellStyle name="Normal 8 6 6" xfId="1687" xr:uid="{E849AAAE-4499-44B4-980B-9819803F3B46}"/>
    <cellStyle name="Normal 8 7" xfId="256" xr:uid="{00000000-0005-0000-0000-0000E2030000}"/>
    <cellStyle name="Normal 8 7 2" xfId="968" xr:uid="{00000000-0005-0000-0000-0000E3030000}"/>
    <cellStyle name="Normal 8 7 3" xfId="612" xr:uid="{00000000-0005-0000-0000-0000E4030000}"/>
    <cellStyle name="Normal 8 7 4" xfId="1418" xr:uid="{C9028BD5-E311-4CEB-BCED-E0AE9E2A2B6B}"/>
    <cellStyle name="Normal 8 7 5" xfId="1774" xr:uid="{2BB98CB7-6E4A-4699-B7F3-7CAF2EBB2501}"/>
    <cellStyle name="Normal 8 8" xfId="790" xr:uid="{00000000-0005-0000-0000-0000E5030000}"/>
    <cellStyle name="Normal 8 9" xfId="434" xr:uid="{00000000-0005-0000-0000-0000E6030000}"/>
    <cellStyle name="Normal 9" xfId="72" xr:uid="{00000000-0005-0000-0000-0000E7030000}"/>
    <cellStyle name="Normal 9 10" xfId="1598" xr:uid="{EF7A84E2-5150-49E4-A976-FDF0C0607D2D}"/>
    <cellStyle name="Normal 9 2" xfId="77" xr:uid="{00000000-0005-0000-0000-0000E8030000}"/>
    <cellStyle name="Normal 9 2 2" xfId="106" xr:uid="{00000000-0005-0000-0000-0000E9030000}"/>
    <cellStyle name="Normal 9 2 2 2" xfId="198" xr:uid="{00000000-0005-0000-0000-0000EA030000}"/>
    <cellStyle name="Normal 9 2 2 2 2" xfId="376" xr:uid="{00000000-0005-0000-0000-0000EB030000}"/>
    <cellStyle name="Normal 9 2 2 2 2 2" xfId="1088" xr:uid="{00000000-0005-0000-0000-0000EC030000}"/>
    <cellStyle name="Normal 9 2 2 2 2 3" xfId="732" xr:uid="{00000000-0005-0000-0000-0000ED030000}"/>
    <cellStyle name="Normal 9 2 2 2 2 4" xfId="1538" xr:uid="{BCE8F0A9-344B-4ED3-8A4D-E7DAC6B983C9}"/>
    <cellStyle name="Normal 9 2 2 2 2 5" xfId="1894" xr:uid="{B7985571-D9F5-4E48-B538-3D769FD7988D}"/>
    <cellStyle name="Normal 9 2 2 2 3" xfId="910" xr:uid="{00000000-0005-0000-0000-0000EE030000}"/>
    <cellStyle name="Normal 9 2 2 2 4" xfId="554" xr:uid="{00000000-0005-0000-0000-0000EF030000}"/>
    <cellStyle name="Normal 9 2 2 2 5" xfId="1360" xr:uid="{0DFF43E6-AF0F-4418-9388-5B4B61C2F78E}"/>
    <cellStyle name="Normal 9 2 2 2 6" xfId="1716" xr:uid="{6EA72465-D5ED-4A44-88C4-BEBDCF6077CB}"/>
    <cellStyle name="Normal 9 2 2 3" xfId="285" xr:uid="{00000000-0005-0000-0000-0000F0030000}"/>
    <cellStyle name="Normal 9 2 2 3 2" xfId="997" xr:uid="{00000000-0005-0000-0000-0000F1030000}"/>
    <cellStyle name="Normal 9 2 2 3 3" xfId="641" xr:uid="{00000000-0005-0000-0000-0000F2030000}"/>
    <cellStyle name="Normal 9 2 2 3 4" xfId="1447" xr:uid="{B142EDF3-D62A-4D42-83CA-4CB137DC4216}"/>
    <cellStyle name="Normal 9 2 2 3 5" xfId="1803" xr:uid="{35DBDA7F-C686-406B-B812-7A7088F11474}"/>
    <cellStyle name="Normal 9 2 2 4" xfId="819" xr:uid="{00000000-0005-0000-0000-0000F3030000}"/>
    <cellStyle name="Normal 9 2 2 5" xfId="463" xr:uid="{00000000-0005-0000-0000-0000F4030000}"/>
    <cellStyle name="Normal 9 2 2 6" xfId="1269" xr:uid="{73673E71-F465-4B98-BC6D-B52A537473C4}"/>
    <cellStyle name="Normal 9 2 2 7" xfId="1625" xr:uid="{ED8C5C1E-C963-4E3D-83AC-DF76734B1844}"/>
    <cellStyle name="Normal 9 2 3" xfId="142" xr:uid="{00000000-0005-0000-0000-0000F5030000}"/>
    <cellStyle name="Normal 9 2 3 2" xfId="234" xr:uid="{00000000-0005-0000-0000-0000F6030000}"/>
    <cellStyle name="Normal 9 2 3 2 2" xfId="412" xr:uid="{00000000-0005-0000-0000-0000F7030000}"/>
    <cellStyle name="Normal 9 2 3 2 2 2" xfId="1124" xr:uid="{00000000-0005-0000-0000-0000F8030000}"/>
    <cellStyle name="Normal 9 2 3 2 2 3" xfId="768" xr:uid="{00000000-0005-0000-0000-0000F9030000}"/>
    <cellStyle name="Normal 9 2 3 2 2 4" xfId="1574" xr:uid="{79E62B3E-AEE7-48C2-A1A0-FDC6899C4D5C}"/>
    <cellStyle name="Normal 9 2 3 2 2 5" xfId="1930" xr:uid="{1351BEFF-5F73-45A8-B12C-89866351D0D9}"/>
    <cellStyle name="Normal 9 2 3 2 3" xfId="946" xr:uid="{00000000-0005-0000-0000-0000FA030000}"/>
    <cellStyle name="Normal 9 2 3 2 4" xfId="590" xr:uid="{00000000-0005-0000-0000-0000FB030000}"/>
    <cellStyle name="Normal 9 2 3 2 5" xfId="1396" xr:uid="{1522536A-B4DD-47BB-B34E-024A790DA8E9}"/>
    <cellStyle name="Normal 9 2 3 2 6" xfId="1752" xr:uid="{7BCA51C2-3801-45E7-A690-730B58C09FE4}"/>
    <cellStyle name="Normal 9 2 3 3" xfId="321" xr:uid="{00000000-0005-0000-0000-0000FC030000}"/>
    <cellStyle name="Normal 9 2 3 3 2" xfId="1033" xr:uid="{00000000-0005-0000-0000-0000FD030000}"/>
    <cellStyle name="Normal 9 2 3 3 3" xfId="677" xr:uid="{00000000-0005-0000-0000-0000FE030000}"/>
    <cellStyle name="Normal 9 2 3 3 4" xfId="1483" xr:uid="{1C99F41A-5E49-4529-B007-3C0D6FE77FEE}"/>
    <cellStyle name="Normal 9 2 3 3 5" xfId="1839" xr:uid="{09B40266-152C-4904-9398-3D86CA295A27}"/>
    <cellStyle name="Normal 9 2 3 4" xfId="855" xr:uid="{00000000-0005-0000-0000-0000FF030000}"/>
    <cellStyle name="Normal 9 2 3 5" xfId="499" xr:uid="{00000000-0005-0000-0000-000000040000}"/>
    <cellStyle name="Normal 9 2 3 6" xfId="1305" xr:uid="{6F61BC94-223F-4B16-A2CF-CA862B9B7FB5}"/>
    <cellStyle name="Normal 9 2 3 7" xfId="1661" xr:uid="{B0DBC950-D960-4BC9-8DAA-16810AA05EC5}"/>
    <cellStyle name="Normal 9 2 4" xfId="175" xr:uid="{00000000-0005-0000-0000-000001040000}"/>
    <cellStyle name="Normal 9 2 4 2" xfId="353" xr:uid="{00000000-0005-0000-0000-000002040000}"/>
    <cellStyle name="Normal 9 2 4 2 2" xfId="1065" xr:uid="{00000000-0005-0000-0000-000003040000}"/>
    <cellStyle name="Normal 9 2 4 2 3" xfId="709" xr:uid="{00000000-0005-0000-0000-000004040000}"/>
    <cellStyle name="Normal 9 2 4 2 4" xfId="1515" xr:uid="{1184D3E1-BCD5-41F7-9783-4EB7B8FDDE42}"/>
    <cellStyle name="Normal 9 2 4 2 5" xfId="1871" xr:uid="{68ABDB47-9F20-4019-96DB-B2AC8CFA2091}"/>
    <cellStyle name="Normal 9 2 4 3" xfId="887" xr:uid="{00000000-0005-0000-0000-000005040000}"/>
    <cellStyle name="Normal 9 2 4 4" xfId="531" xr:uid="{00000000-0005-0000-0000-000006040000}"/>
    <cellStyle name="Normal 9 2 4 5" xfId="1337" xr:uid="{A6BEBFE1-01BD-4704-BBF7-4D88E3D93178}"/>
    <cellStyle name="Normal 9 2 4 6" xfId="1693" xr:uid="{FEBEB773-2C84-4E56-95BD-EFA5A744C0A4}"/>
    <cellStyle name="Normal 9 2 5" xfId="262" xr:uid="{00000000-0005-0000-0000-000007040000}"/>
    <cellStyle name="Normal 9 2 5 2" xfId="974" xr:uid="{00000000-0005-0000-0000-000008040000}"/>
    <cellStyle name="Normal 9 2 5 3" xfId="618" xr:uid="{00000000-0005-0000-0000-000009040000}"/>
    <cellStyle name="Normal 9 2 5 4" xfId="1424" xr:uid="{FB47E2DA-4B8C-4E89-A01A-BD3BACFFDF73}"/>
    <cellStyle name="Normal 9 2 5 5" xfId="1780" xr:uid="{574A7C45-6B57-4B1B-AD6A-8A4DF37B554A}"/>
    <cellStyle name="Normal 9 2 6" xfId="796" xr:uid="{00000000-0005-0000-0000-00000A040000}"/>
    <cellStyle name="Normal 9 2 7" xfId="440" xr:uid="{00000000-0005-0000-0000-00000B040000}"/>
    <cellStyle name="Normal 9 2 8" xfId="1246" xr:uid="{FDED784B-7362-45D0-A63C-D5CFE3910A23}"/>
    <cellStyle name="Normal 9 2 9" xfId="1602" xr:uid="{E63A4316-4424-4DFF-8973-0B0A1F47F3AA}"/>
    <cellStyle name="Normal 9 3" xfId="102" xr:uid="{00000000-0005-0000-0000-00000C040000}"/>
    <cellStyle name="Normal 9 3 2" xfId="194" xr:uid="{00000000-0005-0000-0000-00000D040000}"/>
    <cellStyle name="Normal 9 3 2 2" xfId="372" xr:uid="{00000000-0005-0000-0000-00000E040000}"/>
    <cellStyle name="Normal 9 3 2 2 2" xfId="1084" xr:uid="{00000000-0005-0000-0000-00000F040000}"/>
    <cellStyle name="Normal 9 3 2 2 3" xfId="728" xr:uid="{00000000-0005-0000-0000-000010040000}"/>
    <cellStyle name="Normal 9 3 2 2 4" xfId="1534" xr:uid="{D0A9B9E0-CCF7-47D8-B346-3E0690DC3A7E}"/>
    <cellStyle name="Normal 9 3 2 2 5" xfId="1890" xr:uid="{F938A68F-61E8-4EBF-BF4E-590F0B776C3F}"/>
    <cellStyle name="Normal 9 3 2 3" xfId="906" xr:uid="{00000000-0005-0000-0000-000011040000}"/>
    <cellStyle name="Normal 9 3 2 4" xfId="550" xr:uid="{00000000-0005-0000-0000-000012040000}"/>
    <cellStyle name="Normal 9 3 2 5" xfId="1356" xr:uid="{190D3695-88A3-4429-B5F1-CA6E2770D7C2}"/>
    <cellStyle name="Normal 9 3 2 6" xfId="1712" xr:uid="{D79FCEE4-9A21-4FB5-A2A8-9AA4A37AC21E}"/>
    <cellStyle name="Normal 9 3 3" xfId="281" xr:uid="{00000000-0005-0000-0000-000013040000}"/>
    <cellStyle name="Normal 9 3 3 2" xfId="993" xr:uid="{00000000-0005-0000-0000-000014040000}"/>
    <cellStyle name="Normal 9 3 3 3" xfId="637" xr:uid="{00000000-0005-0000-0000-000015040000}"/>
    <cellStyle name="Normal 9 3 3 4" xfId="1443" xr:uid="{18814283-76B4-4480-AA3F-6FA14EB622AE}"/>
    <cellStyle name="Normal 9 3 3 5" xfId="1799" xr:uid="{DE08D934-4267-4B3B-B023-8BD841D766AE}"/>
    <cellStyle name="Normal 9 3 4" xfId="815" xr:uid="{00000000-0005-0000-0000-000016040000}"/>
    <cellStyle name="Normal 9 3 5" xfId="459" xr:uid="{00000000-0005-0000-0000-000017040000}"/>
    <cellStyle name="Normal 9 3 6" xfId="1265" xr:uid="{6599E0CD-034E-43B9-B525-EEE0F6C09201}"/>
    <cellStyle name="Normal 9 3 7" xfId="1621" xr:uid="{D6BFCC05-B03A-4E82-A6A7-CE216EFDB395}"/>
    <cellStyle name="Normal 9 4" xfId="141" xr:uid="{00000000-0005-0000-0000-000018040000}"/>
    <cellStyle name="Normal 9 4 2" xfId="233" xr:uid="{00000000-0005-0000-0000-000019040000}"/>
    <cellStyle name="Normal 9 4 2 2" xfId="411" xr:uid="{00000000-0005-0000-0000-00001A040000}"/>
    <cellStyle name="Normal 9 4 2 2 2" xfId="1123" xr:uid="{00000000-0005-0000-0000-00001B040000}"/>
    <cellStyle name="Normal 9 4 2 2 3" xfId="767" xr:uid="{00000000-0005-0000-0000-00001C040000}"/>
    <cellStyle name="Normal 9 4 2 2 4" xfId="1573" xr:uid="{EC0D42E6-43EA-42C6-B02D-20463C259D93}"/>
    <cellStyle name="Normal 9 4 2 2 5" xfId="1929" xr:uid="{AFDBA7EE-BB3B-46B3-AFD3-5E3526CE46A2}"/>
    <cellStyle name="Normal 9 4 2 3" xfId="945" xr:uid="{00000000-0005-0000-0000-00001D040000}"/>
    <cellStyle name="Normal 9 4 2 4" xfId="589" xr:uid="{00000000-0005-0000-0000-00001E040000}"/>
    <cellStyle name="Normal 9 4 2 5" xfId="1395" xr:uid="{20FDFFB6-A816-4F42-B1BB-5DB8CF5DEDD8}"/>
    <cellStyle name="Normal 9 4 2 6" xfId="1751" xr:uid="{2FBBF4DB-84DD-4820-9C3E-C4E19966805C}"/>
    <cellStyle name="Normal 9 4 3" xfId="320" xr:uid="{00000000-0005-0000-0000-00001F040000}"/>
    <cellStyle name="Normal 9 4 3 2" xfId="1032" xr:uid="{00000000-0005-0000-0000-000020040000}"/>
    <cellStyle name="Normal 9 4 3 3" xfId="676" xr:uid="{00000000-0005-0000-0000-000021040000}"/>
    <cellStyle name="Normal 9 4 3 4" xfId="1482" xr:uid="{F1AA9C1C-3C56-4026-B8D8-4BEF1B16F9A9}"/>
    <cellStyle name="Normal 9 4 3 5" xfId="1838" xr:uid="{6D073B4A-B2D5-4C7A-A467-B309CC361DD8}"/>
    <cellStyle name="Normal 9 4 4" xfId="854" xr:uid="{00000000-0005-0000-0000-000022040000}"/>
    <cellStyle name="Normal 9 4 5" xfId="498" xr:uid="{00000000-0005-0000-0000-000023040000}"/>
    <cellStyle name="Normal 9 4 6" xfId="1304" xr:uid="{8C936E4F-5B4F-4B5E-B04A-F8F10E243472}"/>
    <cellStyle name="Normal 9 4 7" xfId="1660" xr:uid="{61A24388-EE43-44C5-8173-50A7EF4CFC8A}"/>
    <cellStyle name="Normal 9 5" xfId="171" xr:uid="{00000000-0005-0000-0000-000024040000}"/>
    <cellStyle name="Normal 9 5 2" xfId="349" xr:uid="{00000000-0005-0000-0000-000025040000}"/>
    <cellStyle name="Normal 9 5 2 2" xfId="1061" xr:uid="{00000000-0005-0000-0000-000026040000}"/>
    <cellStyle name="Normal 9 5 2 3" xfId="705" xr:uid="{00000000-0005-0000-0000-000027040000}"/>
    <cellStyle name="Normal 9 5 2 4" xfId="1511" xr:uid="{493348CB-BAA5-40CE-84FA-A259C71FE310}"/>
    <cellStyle name="Normal 9 5 2 5" xfId="1867" xr:uid="{32F62816-3200-4BE4-9096-FE1A1D9FD4EB}"/>
    <cellStyle name="Normal 9 5 3" xfId="883" xr:uid="{00000000-0005-0000-0000-000028040000}"/>
    <cellStyle name="Normal 9 5 4" xfId="527" xr:uid="{00000000-0005-0000-0000-000029040000}"/>
    <cellStyle name="Normal 9 5 5" xfId="1333" xr:uid="{31CE3A82-EA9F-40D2-90C6-35E70CBD25FF}"/>
    <cellStyle name="Normal 9 5 6" xfId="1689" xr:uid="{34C6BD14-DFFE-425F-91A8-C13F6966F171}"/>
    <cellStyle name="Normal 9 6" xfId="258" xr:uid="{00000000-0005-0000-0000-00002A040000}"/>
    <cellStyle name="Normal 9 6 2" xfId="970" xr:uid="{00000000-0005-0000-0000-00002B040000}"/>
    <cellStyle name="Normal 9 6 3" xfId="614" xr:uid="{00000000-0005-0000-0000-00002C040000}"/>
    <cellStyle name="Normal 9 6 4" xfId="1420" xr:uid="{906BE98F-FA9E-4091-9C75-A02625F16DE9}"/>
    <cellStyle name="Normal 9 6 5" xfId="1776" xr:uid="{698F72C7-306B-4636-88BB-0EA2026CF028}"/>
    <cellStyle name="Normal 9 7" xfId="792" xr:uid="{00000000-0005-0000-0000-00002D040000}"/>
    <cellStyle name="Normal 9 8" xfId="436" xr:uid="{00000000-0005-0000-0000-00002E040000}"/>
    <cellStyle name="Normal 9 9" xfId="1242" xr:uid="{B5EDF8F0-7E15-4D1F-A0BA-329E5B1FFF50}"/>
    <cellStyle name="Normal_ALL SCPs, POLYs &amp; REFINERs Re-E" xfId="73" xr:uid="{00000000-0005-0000-0000-00002F040000}"/>
    <cellStyle name="Note 2" xfId="69" xr:uid="{00000000-0005-0000-0000-000030040000}"/>
    <cellStyle name="Note 2 2" xfId="99" xr:uid="{00000000-0005-0000-0000-000031040000}"/>
    <cellStyle name="Note 2 2 2" xfId="193" xr:uid="{00000000-0005-0000-0000-000032040000}"/>
    <cellStyle name="Note 2 2 2 2" xfId="371" xr:uid="{00000000-0005-0000-0000-000033040000}"/>
    <cellStyle name="Note 2 2 2 2 2" xfId="1083" xr:uid="{00000000-0005-0000-0000-000034040000}"/>
    <cellStyle name="Note 2 2 2 2 3" xfId="727" xr:uid="{00000000-0005-0000-0000-000035040000}"/>
    <cellStyle name="Note 2 2 2 2 4" xfId="1533" xr:uid="{F2A5BA62-B1C9-4A82-B904-D6A802A10721}"/>
    <cellStyle name="Note 2 2 2 2 5" xfId="1889" xr:uid="{D33D529D-35ED-4909-B512-BEBC59427182}"/>
    <cellStyle name="Note 2 2 2 3" xfId="905" xr:uid="{00000000-0005-0000-0000-000036040000}"/>
    <cellStyle name="Note 2 2 2 4" xfId="549" xr:uid="{00000000-0005-0000-0000-000037040000}"/>
    <cellStyle name="Note 2 2 2 5" xfId="1355" xr:uid="{366CC2FB-224F-4321-93D2-0D714C1F27E8}"/>
    <cellStyle name="Note 2 2 2 6" xfId="1711" xr:uid="{4D4383DE-A4D7-4B21-B7C9-D1CDF738B0DA}"/>
    <cellStyle name="Note 2 2 3" xfId="280" xr:uid="{00000000-0005-0000-0000-000038040000}"/>
    <cellStyle name="Note 2 2 3 2" xfId="992" xr:uid="{00000000-0005-0000-0000-000039040000}"/>
    <cellStyle name="Note 2 2 3 3" xfId="636" xr:uid="{00000000-0005-0000-0000-00003A040000}"/>
    <cellStyle name="Note 2 2 3 4" xfId="1442" xr:uid="{3EEFC97F-7C21-45B3-9710-DCA781A927AA}"/>
    <cellStyle name="Note 2 2 3 5" xfId="1798" xr:uid="{D3873FF3-CCDF-4126-85CC-27ABBE8735F6}"/>
    <cellStyle name="Note 2 2 4" xfId="814" xr:uid="{00000000-0005-0000-0000-00003B040000}"/>
    <cellStyle name="Note 2 2 5" xfId="458" xr:uid="{00000000-0005-0000-0000-00003C040000}"/>
    <cellStyle name="Note 2 2 6" xfId="1264" xr:uid="{7FB028CC-C07B-4FAC-8182-C527836581F2}"/>
    <cellStyle name="Note 2 2 7" xfId="1620" xr:uid="{C219ABB0-25B7-4253-9172-849923E42097}"/>
    <cellStyle name="Note 2 3" xfId="143" xr:uid="{00000000-0005-0000-0000-00003D040000}"/>
    <cellStyle name="Note 2 3 2" xfId="235" xr:uid="{00000000-0005-0000-0000-00003E040000}"/>
    <cellStyle name="Note 2 3 2 2" xfId="413" xr:uid="{00000000-0005-0000-0000-00003F040000}"/>
    <cellStyle name="Note 2 3 2 2 2" xfId="1125" xr:uid="{00000000-0005-0000-0000-000040040000}"/>
    <cellStyle name="Note 2 3 2 2 3" xfId="769" xr:uid="{00000000-0005-0000-0000-000041040000}"/>
    <cellStyle name="Note 2 3 2 2 4" xfId="1575" xr:uid="{24B05966-0121-4A1F-BF2B-1CE0C7CEE751}"/>
    <cellStyle name="Note 2 3 2 2 5" xfId="1931" xr:uid="{FE4A4333-34D5-47BD-BEFD-5DBB55762EA0}"/>
    <cellStyle name="Note 2 3 2 3" xfId="947" xr:uid="{00000000-0005-0000-0000-000042040000}"/>
    <cellStyle name="Note 2 3 2 4" xfId="591" xr:uid="{00000000-0005-0000-0000-000043040000}"/>
    <cellStyle name="Note 2 3 2 5" xfId="1397" xr:uid="{493608A1-9BD4-4744-9449-8C9831BBF2B8}"/>
    <cellStyle name="Note 2 3 2 6" xfId="1753" xr:uid="{FC32A9F7-C717-4526-BC34-261E99946597}"/>
    <cellStyle name="Note 2 3 3" xfId="322" xr:uid="{00000000-0005-0000-0000-000044040000}"/>
    <cellStyle name="Note 2 3 3 2" xfId="1034" xr:uid="{00000000-0005-0000-0000-000045040000}"/>
    <cellStyle name="Note 2 3 3 3" xfId="678" xr:uid="{00000000-0005-0000-0000-000046040000}"/>
    <cellStyle name="Note 2 3 3 4" xfId="1484" xr:uid="{93607B4A-66A6-4798-A8AE-BEF98C723C27}"/>
    <cellStyle name="Note 2 3 3 5" xfId="1840" xr:uid="{395EF0D2-84CD-4E1E-8759-F6D2F0A5EF42}"/>
    <cellStyle name="Note 2 3 4" xfId="856" xr:uid="{00000000-0005-0000-0000-000047040000}"/>
    <cellStyle name="Note 2 3 5" xfId="500" xr:uid="{00000000-0005-0000-0000-000048040000}"/>
    <cellStyle name="Note 2 3 6" xfId="1306" xr:uid="{B9714FF9-2B64-4E9A-87E3-F0C1E2E4B6A5}"/>
    <cellStyle name="Note 2 3 7" xfId="1662" xr:uid="{EC8491A9-7603-4B53-B9D1-B3817E7CFB47}"/>
    <cellStyle name="Note 2 4" xfId="170" xr:uid="{00000000-0005-0000-0000-000049040000}"/>
    <cellStyle name="Note 2 4 2" xfId="348" xr:uid="{00000000-0005-0000-0000-00004A040000}"/>
    <cellStyle name="Note 2 4 2 2" xfId="1060" xr:uid="{00000000-0005-0000-0000-00004B040000}"/>
    <cellStyle name="Note 2 4 2 3" xfId="704" xr:uid="{00000000-0005-0000-0000-00004C040000}"/>
    <cellStyle name="Note 2 4 2 4" xfId="1510" xr:uid="{0F96B776-8D06-401C-9DCC-7C775AFC4C55}"/>
    <cellStyle name="Note 2 4 2 5" xfId="1866" xr:uid="{5652BC64-1AF2-453E-A720-ADE9005E85A2}"/>
    <cellStyle name="Note 2 4 3" xfId="882" xr:uid="{00000000-0005-0000-0000-00004D040000}"/>
    <cellStyle name="Note 2 4 4" xfId="526" xr:uid="{00000000-0005-0000-0000-00004E040000}"/>
    <cellStyle name="Note 2 4 5" xfId="1332" xr:uid="{437753F0-EE62-4088-9639-868ACF305DAF}"/>
    <cellStyle name="Note 2 4 6" xfId="1688" xr:uid="{4F3D99B5-6DC8-438D-BE5F-597982D8446B}"/>
    <cellStyle name="Note 2 5" xfId="257" xr:uid="{00000000-0005-0000-0000-00004F040000}"/>
    <cellStyle name="Note 2 5 2" xfId="969" xr:uid="{00000000-0005-0000-0000-000050040000}"/>
    <cellStyle name="Note 2 5 3" xfId="613" xr:uid="{00000000-0005-0000-0000-000051040000}"/>
    <cellStyle name="Note 2 5 4" xfId="1419" xr:uid="{E0CE1BFA-DEA6-4CB2-9D98-0169D12741A6}"/>
    <cellStyle name="Note 2 5 5" xfId="1775" xr:uid="{CA6FE5ED-09FF-4148-AD29-EAC8EADD4690}"/>
    <cellStyle name="Note 2 6" xfId="791" xr:uid="{00000000-0005-0000-0000-000052040000}"/>
    <cellStyle name="Note 2 7" xfId="435" xr:uid="{00000000-0005-0000-0000-000053040000}"/>
    <cellStyle name="Note 2 8" xfId="1241" xr:uid="{0C7BCC13-295D-44C5-8721-FDD0B22D5742}"/>
    <cellStyle name="Note 2 9" xfId="1597" xr:uid="{53C8EFBF-8F6D-4D35-AE8A-E10A2E0373BB}"/>
    <cellStyle name="Note 3" xfId="144" xr:uid="{00000000-0005-0000-0000-000054040000}"/>
    <cellStyle name="Note 3 2" xfId="236" xr:uid="{00000000-0005-0000-0000-000055040000}"/>
    <cellStyle name="Note 3 2 2" xfId="414" xr:uid="{00000000-0005-0000-0000-000056040000}"/>
    <cellStyle name="Note 3 2 2 2" xfId="1126" xr:uid="{00000000-0005-0000-0000-000057040000}"/>
    <cellStyle name="Note 3 2 2 3" xfId="770" xr:uid="{00000000-0005-0000-0000-000058040000}"/>
    <cellStyle name="Note 3 2 2 4" xfId="1576" xr:uid="{2CA4C8A9-1D4F-4529-82D4-2830081E6ADA}"/>
    <cellStyle name="Note 3 2 2 5" xfId="1932" xr:uid="{BAEEDBDB-9BEB-4C30-AC01-DA9B4DBAD93F}"/>
    <cellStyle name="Note 3 2 3" xfId="948" xr:uid="{00000000-0005-0000-0000-000059040000}"/>
    <cellStyle name="Note 3 2 4" xfId="592" xr:uid="{00000000-0005-0000-0000-00005A040000}"/>
    <cellStyle name="Note 3 2 5" xfId="1398" xr:uid="{49912E6D-ECC7-4303-B51F-F701C2461409}"/>
    <cellStyle name="Note 3 2 6" xfId="1754" xr:uid="{02CD93DD-3F9F-4B4D-85AF-1834D5841D49}"/>
    <cellStyle name="Note 3 3" xfId="323" xr:uid="{00000000-0005-0000-0000-00005B040000}"/>
    <cellStyle name="Note 3 3 2" xfId="1035" xr:uid="{00000000-0005-0000-0000-00005C040000}"/>
    <cellStyle name="Note 3 3 3" xfId="679" xr:uid="{00000000-0005-0000-0000-00005D040000}"/>
    <cellStyle name="Note 3 3 4" xfId="1485" xr:uid="{E3FCC489-4F8F-4CDB-98F7-13862D57D228}"/>
    <cellStyle name="Note 3 3 5" xfId="1841" xr:uid="{FC379735-5FFD-4AC7-80F0-7B71E7CB228B}"/>
    <cellStyle name="Note 3 4" xfId="857" xr:uid="{00000000-0005-0000-0000-00005E040000}"/>
    <cellStyle name="Note 3 5" xfId="501" xr:uid="{00000000-0005-0000-0000-00005F040000}"/>
    <cellStyle name="Note 3 6" xfId="1307" xr:uid="{A29B27F4-4345-467E-BFD0-C2425699F2E7}"/>
    <cellStyle name="Note 3 7" xfId="1663" xr:uid="{76F70091-22D4-4202-BEC9-281062FA4E1D}"/>
    <cellStyle name="Output" xfId="37" builtinId="21" customBuiltin="1"/>
    <cellStyle name="Percent" xfId="14" builtinId="5"/>
    <cellStyle name="Percent 2" xfId="23" xr:uid="{00000000-0005-0000-0000-000062040000}"/>
    <cellStyle name="Percent 3" xfId="24" xr:uid="{00000000-0005-0000-0000-000063040000}"/>
    <cellStyle name="Percent 3 2" xfId="82" xr:uid="{00000000-0005-0000-0000-000064040000}"/>
    <cellStyle name="Percent 4" xfId="71" xr:uid="{00000000-0005-0000-0000-000065040000}"/>
    <cellStyle name="Percent 4 2" xfId="101" xr:uid="{00000000-0005-0000-0000-000066040000}"/>
    <cellStyle name="Percent 5" xfId="79" xr:uid="{00000000-0005-0000-0000-000067040000}"/>
    <cellStyle name="Percent 6" xfId="152" xr:uid="{00000000-0005-0000-0000-000068040000}"/>
    <cellStyle name="Percent 6 2" xfId="330" xr:uid="{00000000-0005-0000-0000-000069040000}"/>
    <cellStyle name="Percent 6 2 2" xfId="1042" xr:uid="{00000000-0005-0000-0000-00006A040000}"/>
    <cellStyle name="Percent 6 2 3" xfId="686" xr:uid="{00000000-0005-0000-0000-00006B040000}"/>
    <cellStyle name="Percent 6 2 4" xfId="1492" xr:uid="{BA51A0A4-591C-43E4-9ECB-B460E7F04FD0}"/>
    <cellStyle name="Percent 6 2 5" xfId="1848" xr:uid="{9659D337-2FE1-4370-A82E-FD959DB6DC5E}"/>
    <cellStyle name="Percent 6 3" xfId="864" xr:uid="{00000000-0005-0000-0000-00006C040000}"/>
    <cellStyle name="Percent 6 4" xfId="508" xr:uid="{00000000-0005-0000-0000-00006D040000}"/>
    <cellStyle name="Percent 6 5" xfId="1314" xr:uid="{0FE0D9FC-5638-4702-9F72-BDB848A05921}"/>
    <cellStyle name="Percent 6 6" xfId="1670" xr:uid="{241EFAD5-E804-408B-950A-9937075A8BF1}"/>
    <cellStyle name="Percent 6 7" xfId="1958" xr:uid="{A0733775-06A3-45BA-9BF0-F62F749582D2}"/>
    <cellStyle name="Percent 7" xfId="1134" xr:uid="{00000000-0005-0000-0000-00006E040000}"/>
    <cellStyle name="Percent 8" xfId="1153" xr:uid="{01E184E6-1CB7-45D6-89E6-A406A76E4E22}"/>
    <cellStyle name="Percent 9" xfId="1222" xr:uid="{4B51FA17-0599-45FE-A7AB-8B6FCF714AB9}"/>
    <cellStyle name="Title" xfId="28" builtinId="15" customBuiltin="1"/>
    <cellStyle name="Total" xfId="43" builtinId="25" customBuiltin="1"/>
    <cellStyle name="Warning Text" xfId="41"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PAS/DSA/SugarBudget/PresBudg/PBFY10/PB%20FY10%20Suga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utlays vs receipts"/>
      <sheetName val="acq vs disp"/>
      <sheetName val="Budget Model"/>
      <sheetName val="s&amp;u"/>
      <sheetName val="OUTLAY CALC"/>
      <sheetName val="ProcessExtract"/>
      <sheetName val="ProcessDirections"/>
      <sheetName val="TextFileHeader"/>
      <sheetName val="TextFileToLoad"/>
      <sheetName val="ExtractFileForDirect"/>
      <sheetName val="ExtractFileForLoan"/>
      <sheetName val="ExtractFileForS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3CD6D-9263-407F-8383-9BD43BC00B02}">
  <sheetPr codeName="Sheet2">
    <pageSetUpPr fitToPage="1"/>
  </sheetPr>
  <dimension ref="A3:Q19"/>
  <sheetViews>
    <sheetView showGridLines="0" tabSelected="1" topLeftCell="A2" zoomScaleNormal="100" zoomScaleSheetLayoutView="75" workbookViewId="0">
      <selection activeCell="C16" sqref="C16"/>
    </sheetView>
  </sheetViews>
  <sheetFormatPr defaultColWidth="8.88671875" defaultRowHeight="13.2"/>
  <cols>
    <col min="1" max="1" width="8.33203125" customWidth="1"/>
    <col min="2" max="2" width="11.88671875" customWidth="1"/>
    <col min="4" max="4" width="11.6640625" customWidth="1"/>
    <col min="5" max="5" width="10.6640625" bestFit="1" customWidth="1"/>
    <col min="7" max="7" width="10.6640625" bestFit="1" customWidth="1"/>
    <col min="9" max="10" width="9.109375" bestFit="1" customWidth="1"/>
    <col min="11" max="11" width="10.6640625" bestFit="1" customWidth="1"/>
    <col min="15" max="15" width="10" customWidth="1"/>
    <col min="16" max="16" width="18.33203125" customWidth="1"/>
    <col min="17" max="17" width="5.33203125" customWidth="1"/>
  </cols>
  <sheetData>
    <row r="3" spans="1:17" s="28" customFormat="1" ht="26.4" customHeight="1">
      <c r="B3" s="647" t="s">
        <v>115</v>
      </c>
      <c r="C3" s="647"/>
      <c r="D3" s="647"/>
      <c r="E3" s="647"/>
      <c r="F3" s="647"/>
      <c r="G3" s="647"/>
      <c r="H3" s="647"/>
      <c r="I3" s="647"/>
      <c r="J3" s="647"/>
      <c r="K3" s="647"/>
      <c r="L3" s="647"/>
      <c r="M3" s="647"/>
      <c r="N3" s="647"/>
      <c r="O3" s="647"/>
      <c r="P3" s="647"/>
    </row>
    <row r="4" spans="1:17" s="28" customFormat="1" ht="12.6" customHeight="1">
      <c r="B4" s="648"/>
      <c r="C4" s="648"/>
      <c r="D4" s="648"/>
      <c r="E4" s="648"/>
      <c r="F4" s="648"/>
      <c r="G4" s="648"/>
      <c r="H4" s="648"/>
      <c r="I4" s="648"/>
      <c r="J4" s="648"/>
      <c r="K4" s="648"/>
      <c r="L4" s="648"/>
      <c r="M4" s="648"/>
      <c r="N4" s="648"/>
      <c r="O4" s="648"/>
      <c r="P4" s="648"/>
    </row>
    <row r="5" spans="1:17" s="28" customFormat="1" ht="22.2" customHeight="1">
      <c r="B5" s="649" t="s">
        <v>282</v>
      </c>
      <c r="C5" s="649"/>
      <c r="D5" s="649"/>
      <c r="E5" s="649"/>
      <c r="F5" s="649"/>
      <c r="G5" s="649"/>
      <c r="H5" s="649"/>
      <c r="I5" s="649"/>
      <c r="J5" s="649"/>
      <c r="K5" s="649"/>
      <c r="L5" s="649"/>
      <c r="M5" s="649"/>
      <c r="N5" s="649"/>
      <c r="O5" s="649"/>
      <c r="P5" s="649"/>
    </row>
    <row r="6" spans="1:17" s="28" customFormat="1" ht="12.6" customHeight="1">
      <c r="B6" s="165"/>
      <c r="C6" s="165"/>
      <c r="D6" s="165"/>
      <c r="E6" s="165"/>
      <c r="F6" s="165"/>
      <c r="G6" s="165"/>
      <c r="H6" s="165"/>
      <c r="I6" s="165"/>
      <c r="J6" s="165"/>
      <c r="K6" s="165"/>
      <c r="L6" s="165"/>
      <c r="M6" s="165"/>
      <c r="N6" s="165"/>
      <c r="O6" s="165"/>
      <c r="P6" s="165"/>
    </row>
    <row r="7" spans="1:17" s="14" customFormat="1" ht="22.2" customHeight="1">
      <c r="B7" s="650" t="s">
        <v>349</v>
      </c>
      <c r="C7" s="650"/>
      <c r="D7" s="650"/>
      <c r="E7" s="650"/>
      <c r="F7" s="650"/>
      <c r="G7" s="650"/>
      <c r="H7" s="650"/>
      <c r="I7" s="650"/>
      <c r="J7" s="650"/>
      <c r="K7" s="650"/>
      <c r="L7" s="650"/>
      <c r="M7" s="650"/>
      <c r="N7" s="650"/>
      <c r="O7" s="650"/>
      <c r="P7" s="650"/>
    </row>
    <row r="8" spans="1:17" s="14" customFormat="1" ht="10.95" customHeight="1">
      <c r="B8" s="511"/>
      <c r="C8" s="511"/>
      <c r="D8" s="511"/>
      <c r="E8" s="511"/>
      <c r="F8" s="511"/>
      <c r="G8" s="511"/>
      <c r="H8" s="511"/>
      <c r="I8" s="511"/>
      <c r="J8" s="511"/>
      <c r="K8" s="511"/>
      <c r="L8" s="511"/>
      <c r="M8" s="511"/>
      <c r="N8" s="511"/>
      <c r="O8" s="511"/>
      <c r="P8" s="511"/>
    </row>
    <row r="9" spans="1:17" s="14" customFormat="1" ht="30.6" customHeight="1">
      <c r="B9" s="646" t="s">
        <v>350</v>
      </c>
      <c r="C9" s="646"/>
      <c r="D9" s="646"/>
      <c r="E9" s="646"/>
      <c r="F9" s="646"/>
      <c r="G9" s="646"/>
      <c r="H9" s="646"/>
      <c r="I9" s="646"/>
      <c r="J9" s="646"/>
      <c r="K9" s="646"/>
      <c r="L9" s="646"/>
      <c r="M9" s="646"/>
      <c r="N9" s="646"/>
      <c r="O9" s="646"/>
      <c r="P9" s="646"/>
    </row>
    <row r="10" spans="1:17" s="14" customFormat="1" ht="12" customHeight="1">
      <c r="B10" s="345"/>
      <c r="C10" s="345"/>
      <c r="D10" s="345"/>
      <c r="E10" s="345"/>
      <c r="F10" s="345"/>
      <c r="G10" s="345"/>
      <c r="H10" s="345"/>
      <c r="I10" s="345"/>
      <c r="J10" s="345"/>
      <c r="K10" s="345"/>
      <c r="L10" s="345"/>
      <c r="M10" s="345"/>
      <c r="N10" s="345"/>
      <c r="O10" s="345"/>
      <c r="P10" s="345"/>
    </row>
    <row r="11" spans="1:17" s="14" customFormat="1" ht="30.6" customHeight="1">
      <c r="B11" s="646" t="s">
        <v>338</v>
      </c>
      <c r="C11" s="646"/>
      <c r="D11" s="646"/>
      <c r="E11" s="646"/>
      <c r="F11" s="646"/>
      <c r="G11" s="646"/>
      <c r="H11" s="646"/>
      <c r="I11" s="646"/>
      <c r="J11" s="646"/>
      <c r="K11" s="646"/>
      <c r="L11" s="646"/>
      <c r="M11" s="646"/>
      <c r="N11" s="646"/>
      <c r="O11" s="646"/>
      <c r="P11" s="646"/>
      <c r="Q11" s="34"/>
    </row>
    <row r="12" spans="1:17" ht="10.95" customHeight="1">
      <c r="A12" s="28"/>
      <c r="B12" s="345"/>
      <c r="C12" s="345"/>
      <c r="D12" s="345"/>
      <c r="E12" s="345"/>
      <c r="F12" s="345"/>
      <c r="G12" s="345"/>
      <c r="H12" s="345"/>
      <c r="I12" s="345"/>
      <c r="J12" s="345"/>
      <c r="K12" s="345"/>
      <c r="L12" s="345"/>
      <c r="M12" s="345"/>
      <c r="N12" s="345"/>
      <c r="O12" s="345"/>
      <c r="P12" s="345"/>
      <c r="Q12" s="345"/>
    </row>
    <row r="13" spans="1:17" s="28" customFormat="1" ht="32.4" customHeight="1">
      <c r="B13" s="646" t="s">
        <v>176</v>
      </c>
      <c r="C13" s="646"/>
      <c r="D13" s="646"/>
      <c r="E13" s="646"/>
      <c r="F13" s="646"/>
      <c r="G13" s="646"/>
      <c r="H13" s="646"/>
      <c r="I13" s="646"/>
      <c r="J13" s="646"/>
      <c r="K13" s="646"/>
      <c r="L13" s="646"/>
      <c r="M13" s="646"/>
      <c r="N13" s="646"/>
      <c r="O13" s="646"/>
      <c r="P13" s="646"/>
      <c r="Q13" s="34"/>
    </row>
    <row r="17" spans="12:12">
      <c r="L17" s="31"/>
    </row>
    <row r="18" spans="12:12">
      <c r="L18" s="31"/>
    </row>
    <row r="19" spans="12:12">
      <c r="L19" s="31"/>
    </row>
  </sheetData>
  <mergeCells count="7">
    <mergeCell ref="B9:P9"/>
    <mergeCell ref="B13:P13"/>
    <mergeCell ref="B3:P3"/>
    <mergeCell ref="B4:P4"/>
    <mergeCell ref="B5:P5"/>
    <mergeCell ref="B7:P7"/>
    <mergeCell ref="B11:P11"/>
  </mergeCells>
  <printOptions horizontalCentered="1"/>
  <pageMargins left="0.7" right="0.7" top="1" bottom="0.75" header="0.3" footer="0.3"/>
  <pageSetup scale="73"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C6937-BBDC-45AE-9418-2364FBBFC15A}">
  <sheetPr>
    <pageSetUpPr fitToPage="1"/>
  </sheetPr>
  <dimension ref="A1:K58"/>
  <sheetViews>
    <sheetView showGridLines="0" showWhiteSpace="0" topLeftCell="B28" zoomScaleNormal="100" zoomScaleSheetLayoutView="75" workbookViewId="0">
      <selection activeCell="K45" sqref="K45"/>
    </sheetView>
  </sheetViews>
  <sheetFormatPr defaultColWidth="8.88671875" defaultRowHeight="13.2"/>
  <cols>
    <col min="1" max="1" width="51.33203125" style="26" customWidth="1"/>
    <col min="2" max="2" width="25.6640625" style="26" customWidth="1"/>
    <col min="3" max="4" width="16.33203125" style="26" customWidth="1"/>
    <col min="5" max="5" width="33.33203125" style="26" customWidth="1"/>
    <col min="6" max="7" width="16.33203125" style="26" customWidth="1"/>
    <col min="8" max="8" width="30.77734375" style="26" customWidth="1"/>
    <col min="9" max="16384" width="8.88671875" style="26"/>
  </cols>
  <sheetData>
    <row r="1" spans="1:8" s="106" customFormat="1" ht="23.4" customHeight="1">
      <c r="A1" s="709" t="s">
        <v>342</v>
      </c>
      <c r="B1" s="717"/>
      <c r="C1" s="717"/>
      <c r="D1" s="717"/>
      <c r="E1" s="717"/>
      <c r="F1" s="717"/>
      <c r="G1" s="632"/>
    </row>
    <row r="2" spans="1:8" ht="14.4">
      <c r="A2" s="524"/>
      <c r="B2" s="594" t="s">
        <v>223</v>
      </c>
      <c r="C2" s="595" t="s">
        <v>177</v>
      </c>
      <c r="D2" s="595" t="s">
        <v>127</v>
      </c>
      <c r="E2" s="595" t="s">
        <v>354</v>
      </c>
      <c r="F2" s="596" t="s">
        <v>177</v>
      </c>
      <c r="G2" s="596" t="s">
        <v>127</v>
      </c>
      <c r="H2" s="633" t="s">
        <v>354</v>
      </c>
    </row>
    <row r="3" spans="1:8" ht="16.2" customHeight="1">
      <c r="A3" s="525"/>
      <c r="B3" s="103" t="s">
        <v>39</v>
      </c>
      <c r="C3" s="718" t="s">
        <v>172</v>
      </c>
      <c r="D3" s="719"/>
      <c r="E3" s="720"/>
      <c r="F3" s="721" t="s">
        <v>317</v>
      </c>
      <c r="G3" s="722"/>
      <c r="H3" s="723"/>
    </row>
    <row r="4" spans="1:8" ht="13.8">
      <c r="A4" s="526"/>
      <c r="B4" s="520"/>
      <c r="C4" s="527"/>
      <c r="D4" s="528"/>
      <c r="E4" s="527"/>
      <c r="F4" s="530"/>
      <c r="G4" s="530"/>
      <c r="H4" s="327"/>
    </row>
    <row r="5" spans="1:8" ht="13.8">
      <c r="A5" s="461" t="s">
        <v>320</v>
      </c>
      <c r="B5" s="526"/>
      <c r="C5" s="527"/>
      <c r="D5" s="520"/>
      <c r="E5" s="527"/>
      <c r="F5" s="530"/>
      <c r="G5" s="530"/>
      <c r="H5" s="327"/>
    </row>
    <row r="6" spans="1:8" ht="14.4">
      <c r="A6" s="462" t="s">
        <v>61</v>
      </c>
      <c r="B6" s="520">
        <v>1117195</v>
      </c>
      <c r="C6" s="527">
        <v>1117195</v>
      </c>
      <c r="D6" s="520">
        <v>1117195</v>
      </c>
      <c r="E6" s="527">
        <f>+D6-C6</f>
        <v>0</v>
      </c>
      <c r="F6" s="531">
        <f t="shared" ref="F6:G8" si="0">C6*1.10231125</f>
        <v>1231496.6169437501</v>
      </c>
      <c r="G6" s="531">
        <f t="shared" si="0"/>
        <v>1231496.6169437501</v>
      </c>
      <c r="H6" s="634">
        <f>+G6-F6</f>
        <v>0</v>
      </c>
    </row>
    <row r="7" spans="1:8" ht="14.4">
      <c r="A7" s="462" t="s">
        <v>191</v>
      </c>
      <c r="B7" s="526"/>
      <c r="C7" s="597">
        <v>-85329</v>
      </c>
      <c r="D7" s="520">
        <v>-85329</v>
      </c>
      <c r="E7" s="527">
        <f t="shared" ref="E7:E8" si="1">+D7-C7</f>
        <v>0</v>
      </c>
      <c r="F7" s="531">
        <f t="shared" si="0"/>
        <v>-94059.116651250006</v>
      </c>
      <c r="G7" s="531">
        <f t="shared" si="0"/>
        <v>-94059.116651250006</v>
      </c>
      <c r="H7" s="634">
        <f t="shared" ref="H7:H51" si="2">+G7-F7</f>
        <v>0</v>
      </c>
    </row>
    <row r="8" spans="1:8" ht="13.8">
      <c r="A8" s="461" t="s">
        <v>57</v>
      </c>
      <c r="B8" s="535">
        <f>SUM(B6:B7)</f>
        <v>1117195</v>
      </c>
      <c r="C8" s="536">
        <f>SUM(C6:C7)</f>
        <v>1031866</v>
      </c>
      <c r="D8" s="535">
        <f>SUM(D6:D7)</f>
        <v>1031866</v>
      </c>
      <c r="E8" s="536">
        <f t="shared" si="1"/>
        <v>0</v>
      </c>
      <c r="F8" s="537">
        <f t="shared" si="0"/>
        <v>1137437.5002925</v>
      </c>
      <c r="G8" s="537">
        <f t="shared" si="0"/>
        <v>1137437.5002925</v>
      </c>
      <c r="H8" s="635">
        <f t="shared" si="2"/>
        <v>0</v>
      </c>
    </row>
    <row r="9" spans="1:8" ht="13.8">
      <c r="A9" s="526"/>
      <c r="B9" s="520"/>
      <c r="C9" s="527"/>
      <c r="D9" s="520"/>
      <c r="E9" s="527"/>
      <c r="F9" s="530"/>
      <c r="G9" s="530"/>
      <c r="H9" s="634"/>
    </row>
    <row r="10" spans="1:8" ht="13.8">
      <c r="A10" s="461" t="s">
        <v>321</v>
      </c>
      <c r="B10" s="520"/>
      <c r="C10" s="527"/>
      <c r="D10" s="520"/>
      <c r="E10" s="527"/>
      <c r="F10" s="530"/>
      <c r="G10" s="530"/>
      <c r="H10" s="634"/>
    </row>
    <row r="11" spans="1:8" ht="14.4">
      <c r="A11" s="462" t="s">
        <v>62</v>
      </c>
      <c r="B11" s="463" t="s">
        <v>49</v>
      </c>
      <c r="C11" s="463" t="s">
        <v>49</v>
      </c>
      <c r="D11" s="465" t="s">
        <v>49</v>
      </c>
      <c r="E11" s="466" t="s">
        <v>49</v>
      </c>
      <c r="F11" s="464" t="s">
        <v>49</v>
      </c>
      <c r="G11" s="464" t="s">
        <v>49</v>
      </c>
      <c r="H11" s="636" t="s">
        <v>49</v>
      </c>
    </row>
    <row r="12" spans="1:8" ht="14.4">
      <c r="A12" s="462" t="s">
        <v>77</v>
      </c>
      <c r="B12" s="463" t="s">
        <v>49</v>
      </c>
      <c r="C12" s="463" t="s">
        <v>49</v>
      </c>
      <c r="D12" s="465" t="s">
        <v>49</v>
      </c>
      <c r="E12" s="466" t="s">
        <v>49</v>
      </c>
      <c r="F12" s="464" t="s">
        <v>49</v>
      </c>
      <c r="G12" s="464" t="s">
        <v>49</v>
      </c>
      <c r="H12" s="636" t="s">
        <v>49</v>
      </c>
    </row>
    <row r="13" spans="1:8" ht="14.4">
      <c r="A13" s="462" t="s">
        <v>63</v>
      </c>
      <c r="B13" s="463" t="s">
        <v>49</v>
      </c>
      <c r="C13" s="463" t="s">
        <v>49</v>
      </c>
      <c r="D13" s="465" t="s">
        <v>49</v>
      </c>
      <c r="E13" s="466" t="s">
        <v>49</v>
      </c>
      <c r="F13" s="464" t="s">
        <v>49</v>
      </c>
      <c r="G13" s="464" t="s">
        <v>49</v>
      </c>
      <c r="H13" s="636" t="s">
        <v>49</v>
      </c>
    </row>
    <row r="14" spans="1:8" ht="14.4">
      <c r="A14" s="462"/>
      <c r="B14" s="520"/>
      <c r="C14" s="527"/>
      <c r="D14" s="520"/>
      <c r="E14" s="527"/>
      <c r="F14" s="531"/>
      <c r="G14" s="531"/>
      <c r="H14" s="634"/>
    </row>
    <row r="15" spans="1:8" ht="14.4">
      <c r="A15" s="485" t="s">
        <v>64</v>
      </c>
      <c r="B15" s="520"/>
      <c r="C15" s="527"/>
      <c r="D15" s="520"/>
      <c r="E15" s="527"/>
      <c r="F15" s="531"/>
      <c r="G15" s="531"/>
      <c r="H15" s="634"/>
    </row>
    <row r="16" spans="1:8" ht="14.4">
      <c r="A16" s="462" t="s">
        <v>56</v>
      </c>
      <c r="B16" s="520">
        <v>1656</v>
      </c>
      <c r="C16" s="597">
        <v>1656</v>
      </c>
      <c r="D16" s="520">
        <v>1656</v>
      </c>
      <c r="E16" s="527">
        <f>+D16-C16</f>
        <v>0</v>
      </c>
      <c r="F16" s="531">
        <f>C16*1.10231125</f>
        <v>1825.4274300000002</v>
      </c>
      <c r="G16" s="531">
        <f>D16*1.10231125</f>
        <v>1825.4274300000002</v>
      </c>
      <c r="H16" s="634">
        <f t="shared" si="2"/>
        <v>0</v>
      </c>
    </row>
    <row r="17" spans="1:8" ht="14.4">
      <c r="A17" s="462" t="s">
        <v>58</v>
      </c>
      <c r="B17" s="465" t="s">
        <v>49</v>
      </c>
      <c r="C17" s="466" t="s">
        <v>49</v>
      </c>
      <c r="D17" s="465" t="s">
        <v>49</v>
      </c>
      <c r="E17" s="466" t="s">
        <v>49</v>
      </c>
      <c r="F17" s="464" t="s">
        <v>49</v>
      </c>
      <c r="G17" s="464" t="s">
        <v>49</v>
      </c>
      <c r="H17" s="636" t="s">
        <v>49</v>
      </c>
    </row>
    <row r="18" spans="1:8" ht="13.8">
      <c r="A18" s="461" t="s">
        <v>59</v>
      </c>
      <c r="B18" s="535">
        <v>22000</v>
      </c>
      <c r="C18" s="548">
        <v>22000</v>
      </c>
      <c r="D18" s="535">
        <v>22000</v>
      </c>
      <c r="E18" s="536">
        <f>+D18-C18</f>
        <v>0</v>
      </c>
      <c r="F18" s="537">
        <f>C18*1.10231125</f>
        <v>24250.8475</v>
      </c>
      <c r="G18" s="537">
        <f>D18*1.10231125</f>
        <v>24250.8475</v>
      </c>
      <c r="H18" s="635">
        <f t="shared" si="2"/>
        <v>0</v>
      </c>
    </row>
    <row r="19" spans="1:8" ht="13.8">
      <c r="A19" s="526"/>
      <c r="B19" s="520"/>
      <c r="C19" s="527"/>
      <c r="D19" s="520"/>
      <c r="E19" s="527"/>
      <c r="F19" s="530"/>
      <c r="G19" s="530"/>
      <c r="H19" s="634"/>
    </row>
    <row r="20" spans="1:8" ht="13.8">
      <c r="A20" s="461" t="s">
        <v>60</v>
      </c>
      <c r="B20" s="520"/>
      <c r="C20" s="527"/>
      <c r="D20" s="520"/>
      <c r="E20" s="527"/>
      <c r="F20" s="530"/>
      <c r="G20" s="530"/>
      <c r="H20" s="634"/>
    </row>
    <row r="21" spans="1:8" ht="13.8">
      <c r="A21" s="462" t="s">
        <v>322</v>
      </c>
      <c r="B21" s="437">
        <v>150100</v>
      </c>
      <c r="C21" s="527"/>
      <c r="D21" s="520"/>
      <c r="E21" s="527"/>
      <c r="F21" s="530"/>
      <c r="G21" s="530"/>
      <c r="H21" s="634"/>
    </row>
    <row r="22" spans="1:8" ht="14.4">
      <c r="A22" s="462" t="s">
        <v>323</v>
      </c>
      <c r="B22" s="520"/>
      <c r="C22" s="541">
        <v>36915</v>
      </c>
      <c r="D22" s="542">
        <v>36915</v>
      </c>
      <c r="E22" s="541">
        <f t="shared" ref="E22:E23" si="3">+D22-C22</f>
        <v>0</v>
      </c>
      <c r="F22" s="531">
        <f>C22*1.10231125</f>
        <v>40691.819793750001</v>
      </c>
      <c r="G22" s="531">
        <f>D22*1.10231125</f>
        <v>40691.819793750001</v>
      </c>
      <c r="H22" s="634">
        <f t="shared" si="2"/>
        <v>0</v>
      </c>
    </row>
    <row r="23" spans="1:8" ht="14.4">
      <c r="A23" s="462" t="s">
        <v>324</v>
      </c>
      <c r="B23" s="520"/>
      <c r="C23" s="541">
        <v>112575</v>
      </c>
      <c r="D23" s="542">
        <v>112575</v>
      </c>
      <c r="E23" s="541">
        <f t="shared" si="3"/>
        <v>0</v>
      </c>
      <c r="F23" s="531">
        <f>C23*1.10231125</f>
        <v>124092.68896875001</v>
      </c>
      <c r="G23" s="531">
        <f>D23*1.10231125</f>
        <v>124092.68896875001</v>
      </c>
      <c r="H23" s="634">
        <f t="shared" si="2"/>
        <v>0</v>
      </c>
    </row>
    <row r="24" spans="1:8" ht="14.4">
      <c r="A24" s="462"/>
      <c r="B24" s="520"/>
      <c r="C24" s="541"/>
      <c r="D24" s="542"/>
      <c r="E24" s="541"/>
      <c r="F24" s="531"/>
      <c r="G24" s="531"/>
      <c r="H24" s="634"/>
    </row>
    <row r="25" spans="1:8" ht="14.4">
      <c r="A25" s="462" t="s">
        <v>325</v>
      </c>
      <c r="B25" s="520">
        <v>2000</v>
      </c>
      <c r="C25" s="541"/>
      <c r="D25" s="542"/>
      <c r="E25" s="541"/>
      <c r="F25" s="531"/>
      <c r="G25" s="531"/>
      <c r="H25" s="634"/>
    </row>
    <row r="26" spans="1:8" ht="14.4">
      <c r="A26" s="462" t="s">
        <v>323</v>
      </c>
      <c r="B26" s="520"/>
      <c r="C26" s="541">
        <v>500</v>
      </c>
      <c r="D26" s="542">
        <v>500</v>
      </c>
      <c r="E26" s="541">
        <f t="shared" ref="E26:E27" si="4">+D26-C26</f>
        <v>0</v>
      </c>
      <c r="F26" s="531">
        <f>C26*1.10231125</f>
        <v>551.15562499999999</v>
      </c>
      <c r="G26" s="531">
        <f>D26*1.10231125</f>
        <v>551.15562499999999</v>
      </c>
      <c r="H26" s="634">
        <f t="shared" si="2"/>
        <v>0</v>
      </c>
    </row>
    <row r="27" spans="1:8" ht="14.4">
      <c r="A27" s="462" t="s">
        <v>324</v>
      </c>
      <c r="B27" s="520"/>
      <c r="C27" s="541">
        <v>1500</v>
      </c>
      <c r="D27" s="542">
        <v>1500</v>
      </c>
      <c r="E27" s="541">
        <f t="shared" si="4"/>
        <v>0</v>
      </c>
      <c r="F27" s="531">
        <f>C27*1.10231125</f>
        <v>1653.4668750000001</v>
      </c>
      <c r="G27" s="531">
        <f>D27*1.10231125</f>
        <v>1653.4668750000001</v>
      </c>
      <c r="H27" s="634">
        <f t="shared" si="2"/>
        <v>0</v>
      </c>
    </row>
    <row r="28" spans="1:8" ht="14.4">
      <c r="A28" s="462"/>
      <c r="B28" s="520"/>
      <c r="C28" s="541"/>
      <c r="D28" s="542"/>
      <c r="E28" s="541"/>
      <c r="F28" s="531"/>
      <c r="G28" s="531"/>
      <c r="H28" s="634"/>
    </row>
    <row r="29" spans="1:8" ht="14.4">
      <c r="A29" s="462" t="s">
        <v>326</v>
      </c>
      <c r="B29" s="520">
        <v>59000</v>
      </c>
      <c r="C29" s="541"/>
      <c r="D29" s="542"/>
      <c r="E29" s="541"/>
      <c r="F29" s="531"/>
      <c r="G29" s="531"/>
      <c r="H29" s="634"/>
    </row>
    <row r="30" spans="1:8" ht="14.4">
      <c r="A30" s="462" t="s">
        <v>323</v>
      </c>
      <c r="B30" s="520"/>
      <c r="C30" s="541">
        <v>14562.5</v>
      </c>
      <c r="D30" s="542">
        <v>14562.5</v>
      </c>
      <c r="E30" s="541">
        <f t="shared" ref="E30:E31" si="5">+D30-C30</f>
        <v>0</v>
      </c>
      <c r="F30" s="531">
        <f>C30*1.10231125</f>
        <v>16052.407578125001</v>
      </c>
      <c r="G30" s="531">
        <f>D30*1.10231125</f>
        <v>16052.407578125001</v>
      </c>
      <c r="H30" s="634">
        <f t="shared" si="2"/>
        <v>0</v>
      </c>
    </row>
    <row r="31" spans="1:8" ht="14.4">
      <c r="A31" s="462" t="s">
        <v>324</v>
      </c>
      <c r="B31" s="520"/>
      <c r="C31" s="541">
        <v>44250</v>
      </c>
      <c r="D31" s="542">
        <v>44250</v>
      </c>
      <c r="E31" s="541">
        <f t="shared" si="5"/>
        <v>0</v>
      </c>
      <c r="F31" s="531">
        <f>C31*1.10231125</f>
        <v>48777.272812500007</v>
      </c>
      <c r="G31" s="531">
        <f>D31*1.10231125</f>
        <v>48777.272812500007</v>
      </c>
      <c r="H31" s="634">
        <f t="shared" si="2"/>
        <v>0</v>
      </c>
    </row>
    <row r="32" spans="1:8" ht="14.4">
      <c r="A32" s="462"/>
      <c r="B32" s="520"/>
      <c r="C32" s="467"/>
      <c r="D32" s="437"/>
      <c r="E32" s="467"/>
      <c r="F32" s="531"/>
      <c r="G32" s="531"/>
      <c r="H32" s="634"/>
    </row>
    <row r="33" spans="1:11" ht="14.4">
      <c r="A33" s="462" t="s">
        <v>327</v>
      </c>
      <c r="B33" s="465">
        <v>7665</v>
      </c>
      <c r="C33" s="468"/>
      <c r="D33" s="497"/>
      <c r="E33" s="468"/>
      <c r="F33" s="531"/>
      <c r="G33" s="531"/>
      <c r="H33" s="634"/>
    </row>
    <row r="34" spans="1:11" ht="14.4">
      <c r="A34" s="462" t="s">
        <v>323</v>
      </c>
      <c r="B34" s="465"/>
      <c r="C34" s="468">
        <v>1915</v>
      </c>
      <c r="D34" s="497">
        <v>1915</v>
      </c>
      <c r="E34" s="468">
        <f t="shared" ref="E34:E35" si="6">+D34-C34</f>
        <v>0</v>
      </c>
      <c r="F34" s="531">
        <f>C34*1.10231125</f>
        <v>2110.9260437500002</v>
      </c>
      <c r="G34" s="531">
        <f>D34*1.10231125</f>
        <v>2110.9260437500002</v>
      </c>
      <c r="H34" s="634">
        <f t="shared" si="2"/>
        <v>0</v>
      </c>
    </row>
    <row r="35" spans="1:11" ht="14.4">
      <c r="A35" s="462" t="s">
        <v>324</v>
      </c>
      <c r="B35" s="465"/>
      <c r="C35" s="468">
        <v>5748.75</v>
      </c>
      <c r="D35" s="497">
        <v>5748.75</v>
      </c>
      <c r="E35" s="468">
        <f t="shared" si="6"/>
        <v>0</v>
      </c>
      <c r="F35" s="531">
        <f>C35*1.10231125</f>
        <v>6336.9117984375007</v>
      </c>
      <c r="G35" s="531">
        <f>D35*1.10231125</f>
        <v>6336.9117984375007</v>
      </c>
      <c r="H35" s="634">
        <f t="shared" si="2"/>
        <v>0</v>
      </c>
    </row>
    <row r="36" spans="1:11" ht="14.4">
      <c r="A36" s="462"/>
      <c r="B36" s="465"/>
      <c r="C36" s="468"/>
      <c r="D36" s="497"/>
      <c r="E36" s="468"/>
      <c r="F36" s="531"/>
      <c r="G36" s="531"/>
      <c r="H36" s="634"/>
    </row>
    <row r="37" spans="1:11" ht="14.4">
      <c r="A37" s="462" t="s">
        <v>328</v>
      </c>
      <c r="B37" s="465">
        <v>9600</v>
      </c>
      <c r="D37" s="512"/>
      <c r="F37" s="531"/>
      <c r="G37" s="531"/>
      <c r="H37" s="634"/>
    </row>
    <row r="38" spans="1:11" ht="14.4">
      <c r="A38" s="462" t="s">
        <v>323</v>
      </c>
      <c r="B38" s="465"/>
      <c r="C38" s="468">
        <v>2400</v>
      </c>
      <c r="D38" s="497">
        <v>2400</v>
      </c>
      <c r="E38" s="468">
        <f t="shared" ref="E38:E39" si="7">+D38-C38</f>
        <v>0</v>
      </c>
      <c r="F38" s="531">
        <f>C38*1.10231125</f>
        <v>2645.547</v>
      </c>
      <c r="G38" s="531">
        <f>D38*1.10231125</f>
        <v>2645.547</v>
      </c>
      <c r="H38" s="634">
        <f t="shared" si="2"/>
        <v>0</v>
      </c>
    </row>
    <row r="39" spans="1:11" ht="14.4">
      <c r="A39" s="462" t="s">
        <v>324</v>
      </c>
      <c r="B39" s="465"/>
      <c r="C39" s="468">
        <v>7200</v>
      </c>
      <c r="D39" s="497">
        <v>7200</v>
      </c>
      <c r="E39" s="468">
        <f t="shared" si="7"/>
        <v>0</v>
      </c>
      <c r="F39" s="531">
        <f>C39*1.10231125</f>
        <v>7936.6410000000005</v>
      </c>
      <c r="G39" s="531">
        <f>D39*1.10231125</f>
        <v>7936.6410000000005</v>
      </c>
      <c r="H39" s="634">
        <f t="shared" si="2"/>
        <v>0</v>
      </c>
    </row>
    <row r="40" spans="1:11" ht="13.8">
      <c r="A40" s="485"/>
      <c r="B40" s="465"/>
      <c r="C40" s="466"/>
      <c r="D40" s="465"/>
      <c r="E40" s="466"/>
      <c r="F40" s="530"/>
      <c r="G40" s="530"/>
      <c r="H40" s="634"/>
    </row>
    <row r="41" spans="1:11" s="106" customFormat="1" ht="19.95" customHeight="1">
      <c r="A41" s="461" t="s">
        <v>192</v>
      </c>
      <c r="B41" s="346">
        <f>SUM(B21:B39)</f>
        <v>228365</v>
      </c>
      <c r="C41" s="486">
        <f>SUM(C22:C39)</f>
        <v>227566.25</v>
      </c>
      <c r="D41" s="346">
        <f>SUM(D22:D39)</f>
        <v>227566.25</v>
      </c>
      <c r="E41" s="346">
        <f>+D41-C41</f>
        <v>0</v>
      </c>
      <c r="F41" s="347">
        <f>SUM(F22:F39)</f>
        <v>250848.83749531256</v>
      </c>
      <c r="G41" s="347">
        <f>SUM(G22:G39)</f>
        <v>250848.83749531256</v>
      </c>
      <c r="H41" s="635">
        <f t="shared" si="2"/>
        <v>0</v>
      </c>
    </row>
    <row r="42" spans="1:11" ht="13.8">
      <c r="A42" s="546"/>
      <c r="B42" s="520"/>
      <c r="C42" s="527"/>
      <c r="D42" s="520"/>
      <c r="E42" s="520"/>
      <c r="F42" s="547"/>
      <c r="G42" s="547"/>
      <c r="H42" s="634"/>
    </row>
    <row r="43" spans="1:11" ht="17.399999999999999">
      <c r="A43" s="461" t="s">
        <v>75</v>
      </c>
      <c r="B43" s="535">
        <f>B8+B18+B41</f>
        <v>1367560</v>
      </c>
      <c r="C43" s="548">
        <f>C8+C18+C41</f>
        <v>1281432.25</v>
      </c>
      <c r="D43" s="535">
        <f>D8+D18+D41</f>
        <v>1281432.25</v>
      </c>
      <c r="E43" s="535">
        <f>+D43-C43</f>
        <v>0</v>
      </c>
      <c r="F43" s="469">
        <f>F8+F18+F41</f>
        <v>1412537.1852878125</v>
      </c>
      <c r="G43" s="469">
        <f>G8+G18+G41</f>
        <v>1412537.1852878125</v>
      </c>
      <c r="H43" s="635">
        <f t="shared" si="2"/>
        <v>0</v>
      </c>
    </row>
    <row r="44" spans="1:11" ht="13.8">
      <c r="A44" s="546"/>
      <c r="B44" s="520"/>
      <c r="C44" s="527"/>
      <c r="D44" s="520"/>
      <c r="E44" s="527"/>
      <c r="F44" s="547"/>
      <c r="G44" s="547"/>
      <c r="H44" s="634"/>
    </row>
    <row r="45" spans="1:11" ht="21.6" customHeight="1">
      <c r="A45" s="462" t="s">
        <v>162</v>
      </c>
      <c r="B45" s="470"/>
      <c r="C45" s="379">
        <v>1376293.673860264</v>
      </c>
      <c r="D45" s="470">
        <f>G45/1.10231125</f>
        <v>1429294.130854602</v>
      </c>
      <c r="E45" s="379">
        <f t="shared" ref="E45:E51" si="8">+D45-C45</f>
        <v>53000.456994337961</v>
      </c>
      <c r="F45" s="471">
        <v>1517104</v>
      </c>
      <c r="G45" s="471">
        <v>1575527</v>
      </c>
      <c r="H45" s="749">
        <f t="shared" si="2"/>
        <v>58423</v>
      </c>
      <c r="J45" s="598"/>
      <c r="K45" s="748"/>
    </row>
    <row r="46" spans="1:11" ht="14.4">
      <c r="A46" s="462"/>
      <c r="B46" s="520"/>
      <c r="C46" s="472"/>
      <c r="D46" s="498"/>
      <c r="E46" s="472"/>
      <c r="F46" s="471"/>
      <c r="G46" s="471"/>
      <c r="H46" s="634"/>
    </row>
    <row r="47" spans="1:11" ht="21.6" customHeight="1">
      <c r="A47" s="462" t="s">
        <v>161</v>
      </c>
      <c r="B47" s="520"/>
      <c r="C47" s="472">
        <v>226796.19753495211</v>
      </c>
      <c r="D47" s="498">
        <f>G47/1.10231125</f>
        <v>226796.19753495211</v>
      </c>
      <c r="E47" s="472">
        <f t="shared" si="8"/>
        <v>0</v>
      </c>
      <c r="F47" s="471">
        <v>250000</v>
      </c>
      <c r="G47" s="471">
        <v>250000</v>
      </c>
      <c r="H47" s="634">
        <f t="shared" si="2"/>
        <v>0</v>
      </c>
    </row>
    <row r="48" spans="1:11" ht="14.4">
      <c r="A48" s="462"/>
      <c r="B48" s="520"/>
      <c r="C48" s="472"/>
      <c r="D48" s="498"/>
      <c r="E48" s="472"/>
      <c r="F48" s="471"/>
      <c r="G48" s="471"/>
      <c r="H48" s="634"/>
    </row>
    <row r="49" spans="1:8" ht="14.4">
      <c r="A49" s="462" t="s">
        <v>158</v>
      </c>
      <c r="B49" s="520"/>
      <c r="C49" s="472">
        <v>108862.17481677701</v>
      </c>
      <c r="D49" s="498">
        <f>G49/1.10231125</f>
        <v>108862.17481677701</v>
      </c>
      <c r="E49" s="472">
        <f t="shared" si="8"/>
        <v>0</v>
      </c>
      <c r="F49" s="471">
        <v>120000</v>
      </c>
      <c r="G49" s="471">
        <v>120000</v>
      </c>
      <c r="H49" s="634">
        <f t="shared" si="2"/>
        <v>0</v>
      </c>
    </row>
    <row r="50" spans="1:8" ht="13.8">
      <c r="A50" s="546"/>
      <c r="B50" s="520"/>
      <c r="C50" s="527"/>
      <c r="D50" s="520"/>
      <c r="E50" s="527"/>
      <c r="F50" s="473"/>
      <c r="G50" s="473"/>
      <c r="H50" s="634"/>
    </row>
    <row r="51" spans="1:8" ht="15.6" customHeight="1">
      <c r="A51" s="550" t="s">
        <v>160</v>
      </c>
      <c r="B51" s="551"/>
      <c r="C51" s="551">
        <f>C43+C45+C47+C49</f>
        <v>2993384.2962119933</v>
      </c>
      <c r="D51" s="551">
        <f>D43+D45+D47+D49</f>
        <v>3046384.7532063313</v>
      </c>
      <c r="E51" s="552">
        <f t="shared" si="8"/>
        <v>53000.456994337961</v>
      </c>
      <c r="F51" s="474">
        <f>F43+F45+F47+F49</f>
        <v>3299641.1852878127</v>
      </c>
      <c r="G51" s="474">
        <f>G43+G45+G47+G49</f>
        <v>3358064.1852878127</v>
      </c>
      <c r="H51" s="750">
        <f t="shared" si="2"/>
        <v>58423</v>
      </c>
    </row>
    <row r="52" spans="1:8" ht="13.8">
      <c r="A52" s="37"/>
      <c r="B52" s="527"/>
      <c r="C52" s="527"/>
      <c r="D52" s="527"/>
      <c r="E52" s="527"/>
      <c r="F52" s="527"/>
    </row>
    <row r="53" spans="1:8" s="132" customFormat="1" ht="13.8">
      <c r="A53" s="132" t="s">
        <v>318</v>
      </c>
      <c r="B53" s="133"/>
      <c r="F53" s="527"/>
    </row>
    <row r="54" spans="1:8" s="132" customFormat="1" ht="13.8">
      <c r="A54" s="37" t="s">
        <v>329</v>
      </c>
      <c r="B54" s="133"/>
      <c r="F54" s="527"/>
    </row>
    <row r="55" spans="1:8" s="132" customFormat="1" ht="13.8">
      <c r="A55" s="37" t="s">
        <v>114</v>
      </c>
      <c r="B55" s="527"/>
      <c r="C55" s="527"/>
      <c r="D55" s="527"/>
      <c r="E55" s="527"/>
      <c r="F55" s="527"/>
    </row>
    <row r="56" spans="1:8" s="132" customFormat="1" ht="13.8">
      <c r="A56" s="37" t="s">
        <v>113</v>
      </c>
      <c r="B56" s="527"/>
      <c r="C56" s="527"/>
      <c r="D56" s="527"/>
      <c r="E56" s="527"/>
      <c r="F56" s="527"/>
    </row>
    <row r="57" spans="1:8" s="132" customFormat="1" ht="13.8">
      <c r="A57" s="132" t="s">
        <v>112</v>
      </c>
    </row>
    <row r="58" spans="1:8" ht="13.8">
      <c r="A58" s="132" t="s">
        <v>319</v>
      </c>
      <c r="B58" s="132"/>
    </row>
  </sheetData>
  <mergeCells count="3">
    <mergeCell ref="A1:F1"/>
    <mergeCell ref="C3:E3"/>
    <mergeCell ref="F3:H3"/>
  </mergeCells>
  <pageMargins left="0.5" right="0.17" top="0.5" bottom="0.17" header="0.17" footer="0.17"/>
  <pageSetup scale="62" orientation="landscape" r:id="rId1"/>
  <ignoredErrors>
    <ignoredError sqref="E41:E43 E51"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5BB5AA-7D75-4FAF-AA66-8FD6FAEDDC31}">
  <sheetPr codeName="Sheet9">
    <pageSetUpPr fitToPage="1"/>
  </sheetPr>
  <dimension ref="A1:K51"/>
  <sheetViews>
    <sheetView showGridLines="0" zoomScale="75" zoomScaleNormal="75" zoomScaleSheetLayoutView="75" workbookViewId="0">
      <selection activeCell="K36" sqref="K36"/>
    </sheetView>
  </sheetViews>
  <sheetFormatPr defaultColWidth="8.88671875" defaultRowHeight="14.4"/>
  <cols>
    <col min="1" max="1" width="35.6640625" style="447" customWidth="1"/>
    <col min="2" max="2" width="23.88671875" style="447" customWidth="1"/>
    <col min="3" max="3" width="14.88671875" style="447" customWidth="1"/>
    <col min="4" max="4" width="16.33203125" style="447" customWidth="1"/>
    <col min="5" max="7" width="22.6640625" style="447" customWidth="1"/>
    <col min="8" max="8" width="17.5546875" style="447" customWidth="1"/>
    <col min="9" max="10" width="22.6640625" style="447" customWidth="1"/>
    <col min="11" max="11" width="28" style="447" customWidth="1"/>
    <col min="12" max="12" width="8.88671875" style="447"/>
    <col min="13" max="15" width="20.6640625" style="447" customWidth="1"/>
    <col min="16" max="16384" width="8.88671875" style="447"/>
  </cols>
  <sheetData>
    <row r="1" spans="1:11" s="446" customFormat="1" ht="22.95" customHeight="1">
      <c r="A1" s="725" t="s">
        <v>78</v>
      </c>
      <c r="B1" s="726"/>
      <c r="C1" s="726"/>
      <c r="D1" s="726"/>
      <c r="E1" s="726"/>
      <c r="F1" s="726"/>
      <c r="G1" s="726"/>
      <c r="H1" s="726"/>
      <c r="I1" s="726"/>
      <c r="J1" s="726"/>
      <c r="K1" s="727"/>
    </row>
    <row r="2" spans="1:11" ht="17.399999999999999" customHeight="1">
      <c r="A2" s="728" t="s">
        <v>169</v>
      </c>
      <c r="B2" s="729" t="s">
        <v>79</v>
      </c>
      <c r="C2" s="729"/>
      <c r="D2" s="729"/>
      <c r="E2" s="729"/>
      <c r="F2" s="729" t="s">
        <v>80</v>
      </c>
      <c r="G2" s="729"/>
      <c r="H2" s="729"/>
      <c r="I2" s="729" t="s">
        <v>81</v>
      </c>
      <c r="J2" s="729"/>
      <c r="K2" s="729"/>
    </row>
    <row r="3" spans="1:11" ht="18" customHeight="1">
      <c r="A3" s="728"/>
      <c r="B3" s="730" t="s">
        <v>71</v>
      </c>
      <c r="C3" s="730"/>
      <c r="D3" s="730"/>
      <c r="E3" s="730"/>
      <c r="F3" s="730" t="s">
        <v>82</v>
      </c>
      <c r="G3" s="730"/>
      <c r="H3" s="730"/>
      <c r="I3" s="730" t="s">
        <v>82</v>
      </c>
      <c r="J3" s="730"/>
      <c r="K3" s="730"/>
    </row>
    <row r="4" spans="1:11" s="446" customFormat="1" ht="42" customHeight="1">
      <c r="A4" s="728"/>
      <c r="B4" s="162" t="s">
        <v>173</v>
      </c>
      <c r="C4" s="162" t="s">
        <v>83</v>
      </c>
      <c r="D4" s="162" t="s">
        <v>84</v>
      </c>
      <c r="E4" s="162" t="s">
        <v>85</v>
      </c>
      <c r="F4" s="162" t="s">
        <v>174</v>
      </c>
      <c r="G4" s="162" t="s">
        <v>86</v>
      </c>
      <c r="H4" s="162" t="s">
        <v>84</v>
      </c>
      <c r="I4" s="162" t="s">
        <v>170</v>
      </c>
      <c r="J4" s="162" t="s">
        <v>86</v>
      </c>
      <c r="K4" s="162" t="s">
        <v>87</v>
      </c>
    </row>
    <row r="5" spans="1:11" ht="19.95" customHeight="1">
      <c r="A5" s="448" t="s">
        <v>188</v>
      </c>
      <c r="B5" s="280"/>
      <c r="C5" s="280"/>
      <c r="D5" s="280"/>
      <c r="E5" s="280"/>
      <c r="F5" s="280"/>
      <c r="G5" s="280"/>
      <c r="H5" s="280"/>
      <c r="I5" s="280"/>
      <c r="J5" s="280"/>
      <c r="K5" s="280"/>
    </row>
    <row r="6" spans="1:11" ht="19.95" customHeight="1">
      <c r="A6" s="482" t="s">
        <v>147</v>
      </c>
      <c r="B6" s="280">
        <v>-25434.21</v>
      </c>
      <c r="C6" s="280">
        <v>32875.279999999999</v>
      </c>
      <c r="D6" s="280">
        <v>3562.39</v>
      </c>
      <c r="E6" s="280">
        <v>64042.06</v>
      </c>
      <c r="F6" s="280">
        <v>-86802.02</v>
      </c>
      <c r="G6" s="280">
        <v>57023.16</v>
      </c>
      <c r="H6" s="280">
        <v>62874.27</v>
      </c>
      <c r="I6" s="280">
        <v>-3494.63</v>
      </c>
      <c r="J6" s="280">
        <v>9169.08</v>
      </c>
      <c r="K6" s="280">
        <v>8579.57</v>
      </c>
    </row>
    <row r="7" spans="1:11" ht="19.95" customHeight="1">
      <c r="A7" s="480" t="s">
        <v>150</v>
      </c>
      <c r="B7" s="280">
        <v>-60021.93</v>
      </c>
      <c r="C7" s="280">
        <v>40267.269999999997</v>
      </c>
      <c r="D7" s="280">
        <v>3222.06</v>
      </c>
      <c r="E7" s="280">
        <v>61670.77</v>
      </c>
      <c r="F7" s="280">
        <v>-92653.13</v>
      </c>
      <c r="G7" s="280">
        <v>56664.03</v>
      </c>
      <c r="H7" s="280">
        <v>66848.800000000003</v>
      </c>
      <c r="I7" s="280">
        <v>-2905.1</v>
      </c>
      <c r="J7" s="280">
        <v>7070.23</v>
      </c>
      <c r="K7" s="280">
        <v>6740.23</v>
      </c>
    </row>
    <row r="8" spans="1:11" ht="19.95" customHeight="1">
      <c r="A8" s="480" t="s">
        <v>196</v>
      </c>
      <c r="B8" s="280">
        <v>-84797.82</v>
      </c>
      <c r="C8" s="280">
        <v>71829.3</v>
      </c>
      <c r="D8" s="280">
        <v>3764.14</v>
      </c>
      <c r="E8" s="280">
        <v>73916.08</v>
      </c>
      <c r="F8" s="280">
        <v>-102837.91</v>
      </c>
      <c r="G8" s="280">
        <v>67701.5</v>
      </c>
      <c r="H8" s="280">
        <v>70571.7</v>
      </c>
      <c r="I8" s="280">
        <v>-2575.09</v>
      </c>
      <c r="J8" s="280">
        <v>8558.92</v>
      </c>
      <c r="K8" s="280">
        <v>7828.82</v>
      </c>
    </row>
    <row r="9" spans="1:11" ht="19.95" customHeight="1">
      <c r="A9" s="480" t="s">
        <v>144</v>
      </c>
      <c r="B9" s="280">
        <v>-90648.72</v>
      </c>
      <c r="C9" s="280">
        <v>133536.15</v>
      </c>
      <c r="D9" s="280">
        <v>3880.77</v>
      </c>
      <c r="E9" s="280">
        <v>71052.67</v>
      </c>
      <c r="F9" s="280">
        <v>-105708.13</v>
      </c>
      <c r="G9" s="280">
        <v>65374.73</v>
      </c>
      <c r="H9" s="280">
        <v>66221.13</v>
      </c>
      <c r="I9" s="280">
        <v>-1844.97</v>
      </c>
      <c r="J9" s="280">
        <v>8021.98</v>
      </c>
      <c r="K9" s="280">
        <v>8546.0300000000007</v>
      </c>
    </row>
    <row r="10" spans="1:11" ht="19.95" customHeight="1">
      <c r="A10" s="481" t="s">
        <v>35</v>
      </c>
      <c r="B10" s="280"/>
      <c r="C10" s="280">
        <v>278508</v>
      </c>
      <c r="D10" s="280">
        <v>14429.36</v>
      </c>
      <c r="E10" s="280">
        <v>270681.58</v>
      </c>
      <c r="F10" s="280"/>
      <c r="G10" s="280">
        <v>246763.42</v>
      </c>
      <c r="H10" s="280">
        <v>266515.90000000002</v>
      </c>
      <c r="I10" s="280"/>
      <c r="J10" s="280">
        <v>32820.21</v>
      </c>
      <c r="K10" s="280">
        <v>31694.65</v>
      </c>
    </row>
    <row r="11" spans="1:11" ht="19.95" customHeight="1">
      <c r="A11" s="448" t="s">
        <v>221</v>
      </c>
      <c r="B11" s="363"/>
      <c r="C11" s="363"/>
      <c r="D11" s="363"/>
      <c r="E11" s="363"/>
      <c r="F11" s="363"/>
      <c r="G11" s="363"/>
      <c r="H11" s="363"/>
      <c r="I11" s="363"/>
      <c r="J11" s="363"/>
      <c r="K11" s="363"/>
    </row>
    <row r="12" spans="1:11" ht="19.95" customHeight="1">
      <c r="A12" s="482" t="s">
        <v>147</v>
      </c>
      <c r="B12" s="585">
        <v>-32046.01</v>
      </c>
      <c r="C12" s="585">
        <v>70158.759999999995</v>
      </c>
      <c r="D12" s="585">
        <v>3631.76</v>
      </c>
      <c r="E12" s="585">
        <v>70042.37</v>
      </c>
      <c r="F12" s="585">
        <v>-106554.61</v>
      </c>
      <c r="G12" s="585">
        <v>64770.03</v>
      </c>
      <c r="H12" s="585">
        <v>59547.73</v>
      </c>
      <c r="I12" s="585">
        <v>-2369.02</v>
      </c>
      <c r="J12" s="585">
        <v>6730</v>
      </c>
      <c r="K12" s="585">
        <v>8409.44</v>
      </c>
    </row>
    <row r="13" spans="1:11" ht="19.95" customHeight="1">
      <c r="A13" s="480" t="s">
        <v>150</v>
      </c>
      <c r="B13" s="585">
        <v>-35561.370000000003</v>
      </c>
      <c r="C13" s="585">
        <v>52413.61</v>
      </c>
      <c r="D13" s="585">
        <v>4944.8599999999997</v>
      </c>
      <c r="E13" s="585">
        <v>69075.990000000005</v>
      </c>
      <c r="F13" s="585">
        <v>-101332.25</v>
      </c>
      <c r="G13" s="585">
        <v>63375.48</v>
      </c>
      <c r="H13" s="585">
        <v>57211.1</v>
      </c>
      <c r="I13" s="585">
        <v>-4048.5</v>
      </c>
      <c r="J13" s="585">
        <v>7886.01</v>
      </c>
      <c r="K13" s="585">
        <v>6513.56</v>
      </c>
    </row>
    <row r="14" spans="1:11" ht="19.95" customHeight="1">
      <c r="A14" s="480" t="s">
        <v>196</v>
      </c>
      <c r="B14" s="585">
        <v>-57129.8</v>
      </c>
      <c r="C14" s="585">
        <v>114294.39</v>
      </c>
      <c r="D14" s="585">
        <v>7889.75</v>
      </c>
      <c r="E14" s="585">
        <v>66221.73</v>
      </c>
      <c r="F14" s="585">
        <v>-95167.91</v>
      </c>
      <c r="G14" s="585">
        <v>61253.07</v>
      </c>
      <c r="H14" s="585">
        <v>63438.75</v>
      </c>
      <c r="I14" s="585">
        <v>-2676.04</v>
      </c>
      <c r="J14" s="585">
        <v>7059.93</v>
      </c>
      <c r="K14" s="585">
        <v>8003.02</v>
      </c>
    </row>
    <row r="15" spans="1:11" ht="19.95" customHeight="1">
      <c r="A15" s="480" t="s">
        <v>144</v>
      </c>
      <c r="B15" s="585">
        <v>-16984.759999999998</v>
      </c>
      <c r="C15" s="585">
        <v>39810.18</v>
      </c>
      <c r="D15" s="585">
        <v>6161.39</v>
      </c>
      <c r="E15" s="585">
        <v>74003.520000000004</v>
      </c>
      <c r="F15" s="585">
        <v>-97353.63</v>
      </c>
      <c r="G15" s="585">
        <v>70353.490000000005</v>
      </c>
      <c r="H15" s="585">
        <v>65791.789999999994</v>
      </c>
      <c r="I15" s="585">
        <v>-3619.15</v>
      </c>
      <c r="J15" s="585">
        <v>6014.16</v>
      </c>
      <c r="K15" s="585">
        <v>6437.97</v>
      </c>
    </row>
    <row r="16" spans="1:11" ht="19.95" customHeight="1">
      <c r="A16" s="481" t="s">
        <v>35</v>
      </c>
      <c r="B16" s="585"/>
      <c r="C16" s="585">
        <v>276676.94</v>
      </c>
      <c r="D16" s="585">
        <v>22627.759999999998</v>
      </c>
      <c r="E16" s="585">
        <v>279343.61</v>
      </c>
      <c r="F16" s="585"/>
      <c r="G16" s="585">
        <v>259752.07</v>
      </c>
      <c r="H16" s="585">
        <v>245989.37</v>
      </c>
      <c r="I16" s="585"/>
      <c r="J16" s="585">
        <v>27690.1</v>
      </c>
      <c r="K16" s="585">
        <v>29363.99</v>
      </c>
    </row>
    <row r="17" spans="1:11" ht="19.95" customHeight="1">
      <c r="A17" s="586" t="s">
        <v>306</v>
      </c>
      <c r="B17" s="363"/>
      <c r="C17" s="363"/>
      <c r="D17" s="363"/>
      <c r="E17" s="363"/>
      <c r="F17" s="363"/>
      <c r="G17" s="363"/>
      <c r="H17" s="363"/>
      <c r="I17" s="363"/>
      <c r="J17" s="363"/>
      <c r="K17" s="363"/>
    </row>
    <row r="18" spans="1:11" ht="19.95" customHeight="1">
      <c r="A18" s="482" t="s">
        <v>147</v>
      </c>
      <c r="B18" s="639">
        <v>-57340.46</v>
      </c>
      <c r="C18" s="585">
        <v>34501.629999999997</v>
      </c>
      <c r="D18" s="585">
        <v>4621.41</v>
      </c>
      <c r="E18" s="585">
        <v>56593.919999999998</v>
      </c>
      <c r="F18" s="585">
        <v>-85942.47</v>
      </c>
      <c r="G18" s="585">
        <v>52806.91</v>
      </c>
      <c r="H18" s="585">
        <v>56903.41</v>
      </c>
      <c r="I18" s="585">
        <v>-4042.98</v>
      </c>
      <c r="J18" s="585">
        <v>5565.72</v>
      </c>
      <c r="K18" s="640">
        <v>6563.19</v>
      </c>
    </row>
    <row r="19" spans="1:11" ht="19.95" customHeight="1">
      <c r="A19" s="480" t="s">
        <v>150</v>
      </c>
      <c r="B19" s="642">
        <v>-84054.17</v>
      </c>
      <c r="C19" s="585">
        <v>20701.419999999998</v>
      </c>
      <c r="D19" s="585">
        <v>4697.6899999999996</v>
      </c>
      <c r="E19" s="585">
        <v>42136.79</v>
      </c>
      <c r="F19" s="585">
        <v>-90038.92</v>
      </c>
      <c r="G19" s="585">
        <v>38482.68</v>
      </c>
      <c r="H19" s="585">
        <v>42662.17</v>
      </c>
      <c r="I19" s="585">
        <v>-5040.41</v>
      </c>
      <c r="J19" s="585">
        <v>4950.22</v>
      </c>
      <c r="K19" s="642">
        <v>6246.46</v>
      </c>
    </row>
    <row r="20" spans="1:11" ht="19.95" customHeight="1">
      <c r="A20" s="637" t="s">
        <v>356</v>
      </c>
      <c r="B20" s="643">
        <v>-110187.23</v>
      </c>
      <c r="C20" s="585">
        <v>0</v>
      </c>
      <c r="D20" s="585">
        <v>0</v>
      </c>
      <c r="E20" s="585">
        <v>8939.1</v>
      </c>
      <c r="F20" s="585">
        <v>-94218.42</v>
      </c>
      <c r="G20" s="585">
        <v>8453.89</v>
      </c>
      <c r="H20" s="585">
        <v>8822.4699999999993</v>
      </c>
      <c r="I20" s="585">
        <v>-6336.69</v>
      </c>
      <c r="J20" s="585">
        <v>755.07</v>
      </c>
      <c r="K20" s="643">
        <v>2597.3000000000002</v>
      </c>
    </row>
    <row r="21" spans="1:11" ht="19.95" customHeight="1">
      <c r="A21" s="584"/>
      <c r="B21" s="582"/>
      <c r="C21" s="582"/>
      <c r="D21" s="582"/>
      <c r="E21" s="582"/>
      <c r="F21" s="582"/>
      <c r="G21" s="582"/>
      <c r="H21" s="582"/>
      <c r="I21" s="582"/>
      <c r="J21" s="582"/>
      <c r="K21" s="583"/>
    </row>
    <row r="22" spans="1:11" ht="19.95" customHeight="1">
      <c r="A22" s="144" t="s">
        <v>88</v>
      </c>
      <c r="B22" s="449"/>
      <c r="C22" s="450"/>
      <c r="D22" s="450"/>
      <c r="E22" s="450"/>
      <c r="F22" s="450"/>
      <c r="G22" s="450"/>
      <c r="H22" s="450"/>
      <c r="I22" s="450"/>
      <c r="J22" s="450"/>
      <c r="K22" s="451"/>
    </row>
    <row r="23" spans="1:11" ht="19.95" hidden="1" customHeight="1">
      <c r="A23" s="480" t="s">
        <v>152</v>
      </c>
      <c r="B23" s="455">
        <v>-2836.81</v>
      </c>
      <c r="C23" s="455">
        <v>312784.77</v>
      </c>
      <c r="D23" s="455">
        <v>140038.29</v>
      </c>
      <c r="E23" s="455">
        <v>148132.43</v>
      </c>
      <c r="F23" s="455">
        <v>-73181.649999999994</v>
      </c>
      <c r="G23" s="455">
        <v>129100.98</v>
      </c>
      <c r="H23" s="455">
        <v>173427.97</v>
      </c>
      <c r="I23" s="455">
        <v>-7803.74</v>
      </c>
      <c r="J23" s="455">
        <v>23637.72</v>
      </c>
      <c r="K23" s="455">
        <v>22996.27</v>
      </c>
    </row>
    <row r="24" spans="1:11" ht="19.95" hidden="1" customHeight="1">
      <c r="A24" s="480" t="s">
        <v>153</v>
      </c>
      <c r="B24" s="455">
        <v>21777.23</v>
      </c>
      <c r="C24" s="455">
        <v>351714.17</v>
      </c>
      <c r="D24" s="455">
        <v>314867.46999999997</v>
      </c>
      <c r="E24" s="455">
        <v>211525.25</v>
      </c>
      <c r="F24" s="455">
        <v>-117530.85</v>
      </c>
      <c r="G24" s="455">
        <v>194561.87</v>
      </c>
      <c r="H24" s="455">
        <v>175283.45</v>
      </c>
      <c r="I24" s="455">
        <v>-7162.28</v>
      </c>
      <c r="J24" s="455">
        <v>23632.2</v>
      </c>
      <c r="K24" s="455">
        <v>21924.75</v>
      </c>
    </row>
    <row r="25" spans="1:11" ht="19.95" hidden="1" customHeight="1">
      <c r="A25" s="480" t="s">
        <v>154</v>
      </c>
      <c r="B25" s="455">
        <v>-152901.32</v>
      </c>
      <c r="C25" s="455">
        <v>564335.26</v>
      </c>
      <c r="D25" s="455">
        <v>243977.87</v>
      </c>
      <c r="E25" s="455">
        <v>202940.9</v>
      </c>
      <c r="F25" s="455">
        <v>-98269.15</v>
      </c>
      <c r="G25" s="455">
        <v>141420.31</v>
      </c>
      <c r="H25" s="455">
        <v>163005.32</v>
      </c>
      <c r="I25" s="455">
        <v>-5454.85</v>
      </c>
      <c r="J25" s="455">
        <v>18667.63</v>
      </c>
      <c r="K25" s="455">
        <v>20986.91</v>
      </c>
    </row>
    <row r="26" spans="1:11" ht="19.95" hidden="1" customHeight="1">
      <c r="A26" s="480" t="s">
        <v>155</v>
      </c>
      <c r="B26" s="455">
        <v>-35172.19</v>
      </c>
      <c r="C26" s="455">
        <v>282236.71999999997</v>
      </c>
      <c r="D26" s="455">
        <v>138227.51999999999</v>
      </c>
      <c r="E26" s="455">
        <v>136097.19</v>
      </c>
      <c r="F26" s="455">
        <v>-119854.22</v>
      </c>
      <c r="G26" s="455">
        <v>124042.4</v>
      </c>
      <c r="H26" s="455">
        <v>172227.42</v>
      </c>
      <c r="I26" s="455">
        <v>-7774.12</v>
      </c>
      <c r="J26" s="455">
        <v>16408.61</v>
      </c>
      <c r="K26" s="455">
        <v>15556.52</v>
      </c>
    </row>
    <row r="27" spans="1:11" ht="19.95" hidden="1" customHeight="1">
      <c r="A27" s="480" t="s">
        <v>156</v>
      </c>
      <c r="B27" s="455">
        <v>-27260.17</v>
      </c>
      <c r="C27" s="455">
        <v>410357.98</v>
      </c>
      <c r="D27" s="455">
        <v>188227.31</v>
      </c>
      <c r="E27" s="455">
        <v>240645.46</v>
      </c>
      <c r="F27" s="455">
        <v>-168091.54</v>
      </c>
      <c r="G27" s="455">
        <v>229528.12</v>
      </c>
      <c r="H27" s="455">
        <v>192833.82</v>
      </c>
      <c r="I27" s="455">
        <v>-6922.08</v>
      </c>
      <c r="J27" s="455">
        <v>18550.18</v>
      </c>
      <c r="K27" s="455">
        <v>17559.509999999998</v>
      </c>
    </row>
    <row r="28" spans="1:11" ht="19.95" hidden="1" customHeight="1">
      <c r="A28" s="480" t="s">
        <v>69</v>
      </c>
      <c r="B28" s="455">
        <v>-45774.96</v>
      </c>
      <c r="C28" s="455">
        <v>264093.03999999998</v>
      </c>
      <c r="D28" s="455">
        <v>199195.01</v>
      </c>
      <c r="E28" s="455">
        <v>212326.08</v>
      </c>
      <c r="F28" s="455">
        <v>-131397.54</v>
      </c>
      <c r="G28" s="455">
        <v>199166.5</v>
      </c>
      <c r="H28" s="455">
        <v>198960.53</v>
      </c>
      <c r="I28" s="455">
        <v>-5931.35</v>
      </c>
      <c r="J28" s="455">
        <v>20451.36</v>
      </c>
      <c r="K28" s="455">
        <v>13821.06</v>
      </c>
    </row>
    <row r="29" spans="1:11" ht="19.95" hidden="1" customHeight="1">
      <c r="A29" s="480" t="s">
        <v>70</v>
      </c>
      <c r="B29" s="455">
        <v>-193203</v>
      </c>
      <c r="C29" s="455">
        <v>610930.15</v>
      </c>
      <c r="D29" s="455">
        <v>263208.25</v>
      </c>
      <c r="E29" s="455">
        <v>178583.76</v>
      </c>
      <c r="F29" s="455">
        <v>-131240.67000000001</v>
      </c>
      <c r="G29" s="455">
        <v>162997.51</v>
      </c>
      <c r="H29" s="455">
        <v>200255.24</v>
      </c>
      <c r="I29" s="455">
        <v>698.96</v>
      </c>
      <c r="J29" s="455">
        <v>21613.1</v>
      </c>
      <c r="K29" s="455">
        <v>32571.64</v>
      </c>
    </row>
    <row r="30" spans="1:11" ht="19.95" customHeight="1">
      <c r="A30" s="480" t="s">
        <v>175</v>
      </c>
      <c r="B30" s="455">
        <v>-24064.83</v>
      </c>
      <c r="C30" s="455">
        <v>641272.17000000004</v>
      </c>
      <c r="D30" s="455">
        <v>244645.78</v>
      </c>
      <c r="E30" s="455">
        <v>250148.43</v>
      </c>
      <c r="F30" s="455">
        <v>-169805.59</v>
      </c>
      <c r="G30" s="455">
        <v>217164.57</v>
      </c>
      <c r="H30" s="455">
        <v>203406</v>
      </c>
      <c r="I30" s="455">
        <v>-10259.64</v>
      </c>
      <c r="J30" s="455">
        <v>27146.29</v>
      </c>
      <c r="K30" s="455">
        <v>20157.900000000001</v>
      </c>
    </row>
    <row r="31" spans="1:11" ht="19.95" customHeight="1">
      <c r="A31" s="480" t="s">
        <v>91</v>
      </c>
      <c r="B31" s="363">
        <v>135541.69</v>
      </c>
      <c r="C31" s="455">
        <v>278999.21999999997</v>
      </c>
      <c r="D31" s="455">
        <v>266834.21000000002</v>
      </c>
      <c r="E31" s="455">
        <v>236153.21</v>
      </c>
      <c r="F31" s="455">
        <v>-156046.88</v>
      </c>
      <c r="G31" s="455">
        <v>222418.33</v>
      </c>
      <c r="H31" s="455">
        <v>220446.38</v>
      </c>
      <c r="I31" s="455">
        <v>-3271.29</v>
      </c>
      <c r="J31" s="455">
        <v>20959.34</v>
      </c>
      <c r="K31" s="455">
        <v>21414.03</v>
      </c>
    </row>
    <row r="32" spans="1:11" ht="19.95" customHeight="1">
      <c r="A32" s="480" t="s">
        <v>92</v>
      </c>
      <c r="B32" s="455">
        <v>-88446.5</v>
      </c>
      <c r="C32" s="455">
        <v>427902.62</v>
      </c>
      <c r="D32" s="455">
        <v>142623.60999999999</v>
      </c>
      <c r="E32" s="455">
        <v>290031.35999999999</v>
      </c>
      <c r="F32" s="455">
        <v>-154074.91</v>
      </c>
      <c r="G32" s="455">
        <v>276671.74</v>
      </c>
      <c r="H32" s="455">
        <v>263039.03000000003</v>
      </c>
      <c r="I32" s="455">
        <v>-3725.97</v>
      </c>
      <c r="J32" s="455">
        <v>22520.59</v>
      </c>
      <c r="K32" s="455">
        <v>22116.080000000002</v>
      </c>
    </row>
    <row r="33" spans="1:11" ht="19.95" customHeight="1">
      <c r="A33" s="480" t="s">
        <v>111</v>
      </c>
      <c r="B33" s="455">
        <v>-93198.86</v>
      </c>
      <c r="C33" s="455">
        <v>360354.55</v>
      </c>
      <c r="D33" s="455">
        <v>74975.72</v>
      </c>
      <c r="E33" s="455">
        <v>266892.24</v>
      </c>
      <c r="F33" s="455">
        <v>-140442.21</v>
      </c>
      <c r="G33" s="455">
        <v>250989.4</v>
      </c>
      <c r="H33" s="455">
        <v>255870.46</v>
      </c>
      <c r="I33" s="455">
        <v>-3321.48</v>
      </c>
      <c r="J33" s="455">
        <v>24060.81</v>
      </c>
      <c r="K33" s="455">
        <v>28547.95</v>
      </c>
    </row>
    <row r="34" spans="1:11" ht="19.95" customHeight="1">
      <c r="A34" s="480" t="s">
        <v>116</v>
      </c>
      <c r="B34" s="455">
        <v>-74438.86</v>
      </c>
      <c r="C34" s="455">
        <v>373063.44</v>
      </c>
      <c r="D34" s="455">
        <v>64496.24</v>
      </c>
      <c r="E34" s="455">
        <v>352824.12</v>
      </c>
      <c r="F34" s="455">
        <v>-145323.29</v>
      </c>
      <c r="G34" s="455">
        <v>339569.12</v>
      </c>
      <c r="H34" s="455">
        <v>274285.76</v>
      </c>
      <c r="I34" s="455">
        <v>-7808.64</v>
      </c>
      <c r="J34" s="455">
        <v>25115.7</v>
      </c>
      <c r="K34" s="455">
        <v>28656.97</v>
      </c>
    </row>
    <row r="35" spans="1:11" ht="19.95" customHeight="1">
      <c r="A35" s="483" t="s">
        <v>145</v>
      </c>
      <c r="B35" s="455">
        <v>-118695.79</v>
      </c>
      <c r="C35" s="455">
        <v>291569.74</v>
      </c>
      <c r="D35" s="455">
        <v>69568.13</v>
      </c>
      <c r="E35" s="455">
        <v>252350.64</v>
      </c>
      <c r="F35" s="455">
        <v>-80039.97</v>
      </c>
      <c r="G35" s="455">
        <v>235720.29</v>
      </c>
      <c r="H35" s="455">
        <v>272459.52000000002</v>
      </c>
      <c r="I35" s="455">
        <v>-11349.85</v>
      </c>
      <c r="J35" s="455">
        <v>24911.17</v>
      </c>
      <c r="K35" s="455">
        <v>24441.45</v>
      </c>
    </row>
    <row r="36" spans="1:11" ht="19.95" customHeight="1">
      <c r="A36" s="480" t="s">
        <v>136</v>
      </c>
      <c r="B36" s="455">
        <v>-149044.85</v>
      </c>
      <c r="C36" s="455">
        <v>389206.57</v>
      </c>
      <c r="D36" s="455">
        <v>29091.439999999999</v>
      </c>
      <c r="E36" s="455">
        <v>339259.34</v>
      </c>
      <c r="F36" s="455">
        <v>-116779.04</v>
      </c>
      <c r="G36" s="455">
        <v>318460.48</v>
      </c>
      <c r="H36" s="455">
        <v>272646.61</v>
      </c>
      <c r="I36" s="455">
        <v>-10880.09</v>
      </c>
      <c r="J36" s="455">
        <v>32080.25</v>
      </c>
      <c r="K36" s="455">
        <v>24356.62</v>
      </c>
    </row>
    <row r="37" spans="1:11" ht="21" customHeight="1">
      <c r="A37" s="480" t="s">
        <v>189</v>
      </c>
      <c r="B37" s="455">
        <v>-128189.05</v>
      </c>
      <c r="C37" s="280">
        <v>392270.67</v>
      </c>
      <c r="D37" s="280">
        <v>19615.669999999998</v>
      </c>
      <c r="E37" s="280">
        <v>269909.03000000003</v>
      </c>
      <c r="F37" s="280">
        <v>-70965.2</v>
      </c>
      <c r="G37" s="280">
        <v>252807.92</v>
      </c>
      <c r="H37" s="280">
        <v>267615.62</v>
      </c>
      <c r="I37" s="280">
        <v>-3156.5</v>
      </c>
      <c r="J37" s="280">
        <v>25873.02</v>
      </c>
      <c r="K37" s="280">
        <v>26211.18</v>
      </c>
    </row>
    <row r="38" spans="1:11" ht="21" customHeight="1">
      <c r="A38" s="480" t="s">
        <v>222</v>
      </c>
      <c r="B38" s="456">
        <v>-25434.21</v>
      </c>
      <c r="C38" s="455">
        <v>278508</v>
      </c>
      <c r="D38" s="280">
        <v>14429.36</v>
      </c>
      <c r="E38" s="455">
        <v>270681.58</v>
      </c>
      <c r="F38" s="280">
        <v>-85772.73</v>
      </c>
      <c r="G38" s="455">
        <v>246763.42</v>
      </c>
      <c r="H38" s="455">
        <v>265895.32</v>
      </c>
      <c r="I38" s="280">
        <v>-3494.63</v>
      </c>
      <c r="J38" s="280">
        <v>32820.21</v>
      </c>
      <c r="K38" s="455">
        <v>31694.65</v>
      </c>
    </row>
    <row r="39" spans="1:11" ht="21" customHeight="1">
      <c r="A39" s="484" t="s">
        <v>307</v>
      </c>
      <c r="B39" s="585">
        <v>-32046.01</v>
      </c>
      <c r="C39" s="585">
        <v>276657.44</v>
      </c>
      <c r="D39" s="585">
        <v>18361.07</v>
      </c>
      <c r="E39" s="585">
        <v>274926.67</v>
      </c>
      <c r="F39" s="585">
        <v>-106554.61</v>
      </c>
      <c r="G39" s="585">
        <v>257530.09</v>
      </c>
      <c r="H39" s="585">
        <v>245133.7</v>
      </c>
      <c r="I39" s="585">
        <v>-2369.02</v>
      </c>
      <c r="J39" s="585">
        <v>25328.37</v>
      </c>
      <c r="K39" s="585">
        <v>29739.38</v>
      </c>
    </row>
    <row r="40" spans="1:11" ht="21" customHeight="1">
      <c r="A40" s="480" t="s">
        <v>308</v>
      </c>
      <c r="B40" s="639">
        <v>-57340.46</v>
      </c>
      <c r="C40" s="588" t="s">
        <v>49</v>
      </c>
      <c r="D40" s="589" t="s">
        <v>49</v>
      </c>
      <c r="E40" s="590">
        <v>270876</v>
      </c>
      <c r="F40" s="589" t="s">
        <v>49</v>
      </c>
      <c r="G40" s="589" t="s">
        <v>49</v>
      </c>
      <c r="H40" s="589" t="s">
        <v>49</v>
      </c>
      <c r="I40" s="589" t="s">
        <v>49</v>
      </c>
      <c r="J40" s="589" t="s">
        <v>49</v>
      </c>
      <c r="K40" s="589" t="s">
        <v>49</v>
      </c>
    </row>
    <row r="41" spans="1:11" ht="21" customHeight="1">
      <c r="A41" s="584" t="s">
        <v>343</v>
      </c>
      <c r="B41" s="587" t="s">
        <v>49</v>
      </c>
      <c r="C41" s="588" t="s">
        <v>49</v>
      </c>
      <c r="D41" s="589" t="s">
        <v>49</v>
      </c>
      <c r="E41" s="590">
        <v>264129</v>
      </c>
      <c r="F41" s="589" t="s">
        <v>49</v>
      </c>
      <c r="G41" s="589" t="s">
        <v>49</v>
      </c>
      <c r="H41" s="589" t="s">
        <v>49</v>
      </c>
      <c r="I41" s="589" t="s">
        <v>49</v>
      </c>
      <c r="J41" s="589" t="s">
        <v>49</v>
      </c>
      <c r="K41" s="589" t="s">
        <v>49</v>
      </c>
    </row>
    <row r="42" spans="1:11" ht="21" customHeight="1">
      <c r="A42" s="457"/>
      <c r="B42" s="460"/>
      <c r="C42" s="458"/>
      <c r="D42" s="458"/>
      <c r="E42" s="459"/>
      <c r="F42" s="458"/>
      <c r="G42" s="458"/>
      <c r="H42" s="458"/>
      <c r="I42" s="458"/>
      <c r="J42" s="458"/>
      <c r="K42" s="458"/>
    </row>
    <row r="43" spans="1:11" ht="20.399999999999999" customHeight="1">
      <c r="A43" s="452" t="s">
        <v>131</v>
      </c>
      <c r="B43" s="452"/>
      <c r="C43" s="452"/>
      <c r="D43" s="452"/>
      <c r="E43" s="452"/>
      <c r="F43" s="452"/>
      <c r="G43" s="452"/>
      <c r="H43" s="452"/>
      <c r="I43" s="452"/>
      <c r="J43" s="452"/>
      <c r="K43" s="452"/>
    </row>
    <row r="44" spans="1:11" ht="20.399999999999999" customHeight="1">
      <c r="A44" s="724" t="s">
        <v>93</v>
      </c>
      <c r="B44" s="724"/>
      <c r="C44" s="724"/>
      <c r="D44" s="724"/>
      <c r="E44" s="724"/>
      <c r="F44" s="724"/>
      <c r="G44" s="724"/>
      <c r="H44" s="724"/>
      <c r="I44" s="724"/>
      <c r="J44" s="724"/>
      <c r="K44" s="724"/>
    </row>
    <row r="45" spans="1:11" ht="20.399999999999999" customHeight="1">
      <c r="A45" s="453" t="s">
        <v>241</v>
      </c>
      <c r="B45" s="453"/>
      <c r="C45" s="453"/>
      <c r="D45" s="453"/>
      <c r="E45" s="453"/>
      <c r="F45" s="453"/>
      <c r="G45" s="453"/>
      <c r="H45" s="453"/>
      <c r="I45" s="453"/>
      <c r="J45" s="453"/>
      <c r="K45" s="453"/>
    </row>
    <row r="46" spans="1:11" ht="20.399999999999999" customHeight="1">
      <c r="A46" s="724" t="s">
        <v>89</v>
      </c>
      <c r="B46" s="724"/>
      <c r="C46" s="724"/>
      <c r="D46" s="724"/>
      <c r="E46" s="724"/>
      <c r="F46" s="724"/>
      <c r="G46" s="724"/>
      <c r="H46" s="724"/>
      <c r="I46" s="724"/>
      <c r="J46" s="724"/>
      <c r="K46" s="724"/>
    </row>
    <row r="47" spans="1:11" ht="20.399999999999999" customHeight="1">
      <c r="A47" s="724" t="s">
        <v>90</v>
      </c>
      <c r="B47" s="724"/>
      <c r="C47" s="724"/>
      <c r="D47" s="724"/>
      <c r="E47" s="724"/>
      <c r="F47" s="724"/>
      <c r="G47" s="724"/>
      <c r="H47" s="724"/>
      <c r="I47" s="724"/>
      <c r="J47" s="724"/>
      <c r="K47" s="724"/>
    </row>
    <row r="48" spans="1:11" ht="19.2" customHeight="1">
      <c r="A48" s="145" t="s">
        <v>132</v>
      </c>
      <c r="B48" s="145"/>
      <c r="C48" s="145"/>
      <c r="D48" s="145"/>
      <c r="E48" s="145"/>
      <c r="F48" s="145"/>
      <c r="G48" s="145"/>
      <c r="H48" s="145"/>
      <c r="I48" s="145"/>
      <c r="J48" s="145"/>
      <c r="K48" s="145"/>
    </row>
    <row r="49" spans="1:11" ht="19.2" customHeight="1">
      <c r="A49" s="454" t="s">
        <v>345</v>
      </c>
      <c r="B49" s="454"/>
      <c r="C49" s="454"/>
      <c r="D49" s="454"/>
      <c r="E49" s="454"/>
      <c r="F49" s="454"/>
      <c r="G49" s="452"/>
      <c r="H49" s="452"/>
      <c r="I49" s="452"/>
      <c r="J49" s="452"/>
      <c r="K49" s="452"/>
    </row>
    <row r="50" spans="1:11" ht="19.2" customHeight="1">
      <c r="A50" s="454" t="s">
        <v>344</v>
      </c>
      <c r="B50" s="454"/>
      <c r="C50" s="454"/>
      <c r="D50" s="454"/>
      <c r="E50" s="454"/>
      <c r="F50" s="454"/>
      <c r="G50" s="452"/>
      <c r="H50" s="452"/>
      <c r="I50" s="452"/>
      <c r="J50" s="452"/>
      <c r="K50" s="452"/>
    </row>
    <row r="51" spans="1:11" ht="17.399999999999999">
      <c r="A51" s="452" t="s">
        <v>240</v>
      </c>
      <c r="B51" s="452"/>
      <c r="C51" s="452"/>
      <c r="D51" s="452"/>
      <c r="E51" s="452"/>
      <c r="F51" s="452"/>
      <c r="G51" s="452"/>
    </row>
  </sheetData>
  <mergeCells count="11">
    <mergeCell ref="A44:K44"/>
    <mergeCell ref="A46:K46"/>
    <mergeCell ref="A47:K47"/>
    <mergeCell ref="A1:K1"/>
    <mergeCell ref="A2:A4"/>
    <mergeCell ref="B2:E2"/>
    <mergeCell ref="F2:H2"/>
    <mergeCell ref="I2:K2"/>
    <mergeCell ref="B3:E3"/>
    <mergeCell ref="F3:H3"/>
    <mergeCell ref="I3:K3"/>
  </mergeCells>
  <printOptions horizontalCentered="1" verticalCentered="1"/>
  <pageMargins left="0.42" right="0.17" top="0.5" bottom="0.17" header="0.3" footer="0.3"/>
  <pageSetup scale="5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7F3801-CFEC-4862-ABF4-7E26B3191B7C}">
  <sheetPr codeName="Sheet12">
    <pageSetUpPr fitToPage="1"/>
  </sheetPr>
  <dimension ref="A1:N39"/>
  <sheetViews>
    <sheetView showGridLines="0" zoomScaleNormal="100" zoomScaleSheetLayoutView="75" workbookViewId="0">
      <selection activeCell="P13" sqref="P13"/>
    </sheetView>
  </sheetViews>
  <sheetFormatPr defaultColWidth="8.88671875" defaultRowHeight="13.2"/>
  <cols>
    <col min="1" max="1" width="26.6640625" customWidth="1"/>
    <col min="2" max="2" width="10.6640625" customWidth="1"/>
    <col min="3" max="3" width="11" customWidth="1"/>
    <col min="4" max="4" width="11.33203125" customWidth="1"/>
    <col min="5" max="5" width="11.5546875" customWidth="1"/>
    <col min="6" max="6" width="11.6640625" customWidth="1"/>
    <col min="7" max="7" width="10" customWidth="1"/>
    <col min="8" max="8" width="10.6640625" customWidth="1"/>
    <col min="9" max="9" width="9.44140625" customWidth="1"/>
    <col min="10" max="10" width="9.5546875" customWidth="1"/>
    <col min="11" max="11" width="10.6640625" customWidth="1"/>
    <col min="12" max="12" width="10.44140625" customWidth="1"/>
    <col min="13" max="13" width="10.33203125" customWidth="1"/>
    <col min="14" max="14" width="15.109375" customWidth="1"/>
    <col min="15" max="15" width="8.88671875" customWidth="1"/>
  </cols>
  <sheetData>
    <row r="1" spans="1:14" ht="21.6" customHeight="1">
      <c r="A1" s="731" t="s">
        <v>280</v>
      </c>
      <c r="B1" s="732"/>
      <c r="C1" s="732"/>
      <c r="D1" s="732"/>
      <c r="E1" s="732"/>
      <c r="F1" s="732"/>
      <c r="G1" s="732"/>
      <c r="H1" s="732"/>
      <c r="I1" s="732"/>
      <c r="J1" s="732"/>
      <c r="K1" s="732"/>
      <c r="L1" s="732"/>
      <c r="M1" s="732"/>
      <c r="N1" s="732"/>
    </row>
    <row r="2" spans="1:14" ht="27.6">
      <c r="A2" s="344"/>
      <c r="B2" s="354" t="s">
        <v>293</v>
      </c>
      <c r="C2" s="59" t="s">
        <v>309</v>
      </c>
      <c r="D2" s="59" t="s">
        <v>314</v>
      </c>
      <c r="E2" s="59" t="s">
        <v>332</v>
      </c>
      <c r="F2" s="59" t="s">
        <v>339</v>
      </c>
      <c r="G2" s="59" t="s">
        <v>347</v>
      </c>
      <c r="H2" s="59" t="s">
        <v>340</v>
      </c>
      <c r="I2" s="59" t="s">
        <v>355</v>
      </c>
      <c r="J2" s="59" t="s">
        <v>261</v>
      </c>
      <c r="K2" s="59" t="s">
        <v>279</v>
      </c>
      <c r="L2" s="59" t="s">
        <v>263</v>
      </c>
      <c r="M2" s="60" t="s">
        <v>264</v>
      </c>
      <c r="N2" s="343" t="s">
        <v>257</v>
      </c>
    </row>
    <row r="3" spans="1:14" ht="14.4">
      <c r="A3" s="443"/>
      <c r="B3" s="733" t="s">
        <v>65</v>
      </c>
      <c r="C3" s="734"/>
      <c r="D3" s="734"/>
      <c r="E3" s="734"/>
      <c r="F3" s="734"/>
      <c r="G3" s="734"/>
      <c r="H3" s="734"/>
      <c r="I3" s="734"/>
      <c r="J3" s="734"/>
      <c r="K3" s="734"/>
      <c r="L3" s="734"/>
      <c r="M3" s="735"/>
      <c r="N3" s="343"/>
    </row>
    <row r="4" spans="1:14" ht="13.8">
      <c r="A4" s="491"/>
      <c r="B4" s="419"/>
      <c r="C4" s="419"/>
      <c r="D4" s="487"/>
      <c r="E4" s="366"/>
      <c r="F4" s="487"/>
      <c r="G4" s="487"/>
      <c r="H4" s="487"/>
      <c r="I4" s="487"/>
      <c r="J4" s="487"/>
      <c r="K4" s="487"/>
      <c r="L4" s="487"/>
      <c r="M4" s="487"/>
      <c r="N4" s="57"/>
    </row>
    <row r="5" spans="1:14" ht="13.8">
      <c r="A5" s="445" t="s">
        <v>214</v>
      </c>
      <c r="B5" s="119"/>
      <c r="C5" s="119"/>
      <c r="D5" s="119"/>
      <c r="E5" s="119"/>
      <c r="F5" s="119"/>
      <c r="G5" s="119"/>
      <c r="H5" s="119"/>
      <c r="I5" s="119"/>
      <c r="J5" s="119"/>
      <c r="K5" s="119"/>
      <c r="L5" s="119"/>
      <c r="M5" s="166"/>
      <c r="N5" s="57"/>
    </row>
    <row r="6" spans="1:14" ht="13.8">
      <c r="A6" s="644" t="s">
        <v>10</v>
      </c>
      <c r="B6" s="631">
        <v>3251.69</v>
      </c>
      <c r="C6" s="478">
        <v>6762.3099999999995</v>
      </c>
      <c r="D6" s="478">
        <v>1817.36</v>
      </c>
      <c r="E6" s="478">
        <v>712.41000000000008</v>
      </c>
      <c r="F6" s="478">
        <v>1608.05</v>
      </c>
      <c r="G6" s="478">
        <v>20167.650000000001</v>
      </c>
      <c r="H6" s="82"/>
      <c r="I6" s="366"/>
      <c r="J6" s="478"/>
      <c r="K6" s="366"/>
      <c r="L6" s="119"/>
      <c r="M6" s="166"/>
      <c r="N6" s="210">
        <f>SUM(B6:M6)</f>
        <v>34319.47</v>
      </c>
    </row>
    <row r="7" spans="1:14" ht="13.8">
      <c r="A7" s="644" t="s">
        <v>37</v>
      </c>
      <c r="B7" s="631">
        <v>3542.88</v>
      </c>
      <c r="C7" s="478">
        <v>2589.3000000000002</v>
      </c>
      <c r="D7" s="478">
        <v>6232.64</v>
      </c>
      <c r="E7" s="478">
        <v>6865.9999999999991</v>
      </c>
      <c r="F7" s="478">
        <v>2241.0499999999997</v>
      </c>
      <c r="G7" s="478">
        <v>3732.38</v>
      </c>
      <c r="H7" s="82"/>
      <c r="I7" s="366"/>
      <c r="J7" s="478"/>
      <c r="K7" s="366"/>
      <c r="L7" s="119"/>
      <c r="M7" s="166"/>
      <c r="N7" s="210">
        <f t="shared" ref="N7:N16" si="0">SUM(B7:M7)</f>
        <v>25204.25</v>
      </c>
    </row>
    <row r="8" spans="1:14" ht="13.8">
      <c r="A8" s="644" t="s">
        <v>13</v>
      </c>
      <c r="B8" s="631">
        <v>2276.13</v>
      </c>
      <c r="C8" s="478">
        <v>3591.23</v>
      </c>
      <c r="D8" s="478">
        <v>5144.8099999999995</v>
      </c>
      <c r="E8" s="478">
        <v>3256.92</v>
      </c>
      <c r="F8" s="478">
        <v>2450.92</v>
      </c>
      <c r="G8" s="478">
        <v>8407.7000000000007</v>
      </c>
      <c r="H8" s="82"/>
      <c r="I8" s="366"/>
      <c r="J8" s="478"/>
      <c r="K8" s="366"/>
      <c r="L8" s="119"/>
      <c r="M8" s="166"/>
      <c r="N8" s="210">
        <f t="shared" si="0"/>
        <v>25127.710000000003</v>
      </c>
    </row>
    <row r="9" spans="1:14" ht="13.8">
      <c r="A9" s="644" t="s">
        <v>4</v>
      </c>
      <c r="B9" s="631">
        <v>2882.91</v>
      </c>
      <c r="C9" s="478">
        <v>1085.27</v>
      </c>
      <c r="D9" s="478">
        <v>1648.49</v>
      </c>
      <c r="E9" s="478">
        <v>3987.15</v>
      </c>
      <c r="F9" s="478">
        <v>2115.5099999999998</v>
      </c>
      <c r="G9" s="478">
        <v>1715.19</v>
      </c>
      <c r="H9" s="82"/>
      <c r="I9" s="366"/>
      <c r="J9" s="366"/>
      <c r="K9" s="366"/>
      <c r="L9" s="119"/>
      <c r="M9" s="166"/>
      <c r="N9" s="210">
        <f t="shared" si="0"/>
        <v>13434.52</v>
      </c>
    </row>
    <row r="10" spans="1:14" ht="13.8">
      <c r="A10" s="644" t="s">
        <v>6</v>
      </c>
      <c r="B10" s="631">
        <v>170</v>
      </c>
      <c r="C10" s="478">
        <v>12526.3</v>
      </c>
      <c r="D10" s="478">
        <v>0</v>
      </c>
      <c r="E10" s="478">
        <v>3</v>
      </c>
      <c r="F10" s="478">
        <v>33.43</v>
      </c>
      <c r="G10" s="478">
        <v>240</v>
      </c>
      <c r="H10" s="82"/>
      <c r="I10" s="366"/>
      <c r="J10" s="478"/>
      <c r="K10" s="366"/>
      <c r="L10" s="119"/>
      <c r="M10" s="166"/>
      <c r="N10" s="210">
        <f t="shared" si="0"/>
        <v>12972.73</v>
      </c>
    </row>
    <row r="11" spans="1:14" ht="13.8">
      <c r="A11" s="644" t="s">
        <v>0</v>
      </c>
      <c r="B11" s="631">
        <v>0</v>
      </c>
      <c r="C11" s="478">
        <v>0</v>
      </c>
      <c r="D11" s="478">
        <v>3103.6</v>
      </c>
      <c r="E11" s="478">
        <v>4.45</v>
      </c>
      <c r="F11" s="478">
        <v>1200</v>
      </c>
      <c r="G11" s="478">
        <v>1520</v>
      </c>
      <c r="H11" s="82"/>
      <c r="I11" s="366"/>
      <c r="J11" s="478"/>
      <c r="K11" s="366"/>
      <c r="L11" s="119"/>
      <c r="M11" s="166"/>
      <c r="N11" s="210">
        <f t="shared" si="0"/>
        <v>5828.0499999999993</v>
      </c>
    </row>
    <row r="12" spans="1:14" ht="13.8">
      <c r="A12" s="644" t="s">
        <v>43</v>
      </c>
      <c r="B12" s="631">
        <v>0</v>
      </c>
      <c r="C12" s="478">
        <v>0</v>
      </c>
      <c r="D12" s="478">
        <v>3270.8</v>
      </c>
      <c r="E12" s="478">
        <v>633.21999999999991</v>
      </c>
      <c r="F12" s="478">
        <v>0</v>
      </c>
      <c r="G12" s="478">
        <v>0</v>
      </c>
      <c r="H12" s="82"/>
      <c r="I12" s="366"/>
      <c r="J12" s="478"/>
      <c r="K12" s="366"/>
      <c r="L12" s="119"/>
      <c r="M12" s="166"/>
      <c r="N12" s="210">
        <f t="shared" si="0"/>
        <v>3904.02</v>
      </c>
    </row>
    <row r="13" spans="1:14" ht="13.8">
      <c r="A13" s="644" t="s">
        <v>17</v>
      </c>
      <c r="B13" s="631">
        <v>2.68</v>
      </c>
      <c r="C13" s="478">
        <v>4.13</v>
      </c>
      <c r="D13" s="478">
        <v>11.059999999999999</v>
      </c>
      <c r="E13" s="478">
        <v>22.23</v>
      </c>
      <c r="F13" s="478">
        <v>1091.52</v>
      </c>
      <c r="G13" s="478">
        <v>315.58</v>
      </c>
      <c r="H13" s="82"/>
      <c r="I13" s="366"/>
      <c r="J13" s="478"/>
      <c r="K13" s="366"/>
      <c r="L13" s="119"/>
      <c r="M13" s="166"/>
      <c r="N13" s="210">
        <f t="shared" si="0"/>
        <v>1447.1999999999998</v>
      </c>
    </row>
    <row r="14" spans="1:14" ht="13.8">
      <c r="A14" s="644" t="s">
        <v>16</v>
      </c>
      <c r="B14" s="631">
        <v>0</v>
      </c>
      <c r="C14" s="478">
        <v>32.700000000000003</v>
      </c>
      <c r="D14" s="478">
        <v>943.59</v>
      </c>
      <c r="E14" s="478">
        <v>260</v>
      </c>
      <c r="F14" s="478">
        <v>180</v>
      </c>
      <c r="G14" s="478">
        <v>0</v>
      </c>
      <c r="H14" s="82"/>
      <c r="I14" s="366"/>
      <c r="J14" s="478"/>
      <c r="K14" s="366"/>
      <c r="L14" s="119"/>
      <c r="M14" s="166"/>
      <c r="N14" s="210">
        <f t="shared" si="0"/>
        <v>1416.29</v>
      </c>
    </row>
    <row r="15" spans="1:14" ht="13.8">
      <c r="A15" s="644" t="s">
        <v>220</v>
      </c>
      <c r="B15" s="631">
        <v>64.62</v>
      </c>
      <c r="C15" s="478">
        <v>120.01</v>
      </c>
      <c r="D15" s="478">
        <v>225.91</v>
      </c>
      <c r="E15" s="478">
        <v>164.29000000000002</v>
      </c>
      <c r="F15" s="478">
        <v>116.83000000000001</v>
      </c>
      <c r="G15" s="478">
        <v>17.169999999999998</v>
      </c>
      <c r="H15" s="82"/>
      <c r="I15" s="366"/>
      <c r="J15" s="478"/>
      <c r="K15" s="366"/>
      <c r="L15" s="119"/>
      <c r="M15" s="166"/>
      <c r="N15" s="210">
        <f t="shared" si="0"/>
        <v>708.82999999999993</v>
      </c>
    </row>
    <row r="16" spans="1:14" ht="13.8">
      <c r="A16" s="644" t="s">
        <v>244</v>
      </c>
      <c r="B16" s="418">
        <v>420.73000000000013</v>
      </c>
      <c r="C16" s="419">
        <v>315.08</v>
      </c>
      <c r="D16" s="366">
        <v>324.62</v>
      </c>
      <c r="E16" s="366">
        <v>605.74</v>
      </c>
      <c r="F16" s="478">
        <v>445.53</v>
      </c>
      <c r="G16" s="419">
        <v>277</v>
      </c>
      <c r="H16" s="419"/>
      <c r="I16" s="366"/>
      <c r="J16" s="478"/>
      <c r="K16" s="366"/>
      <c r="L16" s="119"/>
      <c r="M16" s="166"/>
      <c r="N16" s="210">
        <f t="shared" si="0"/>
        <v>2388.7000000000003</v>
      </c>
    </row>
    <row r="17" spans="1:14" ht="13.8">
      <c r="A17" s="645"/>
      <c r="B17" s="416"/>
      <c r="C17" s="417"/>
      <c r="D17" s="417"/>
      <c r="E17" s="417"/>
      <c r="F17" s="417"/>
      <c r="G17" s="417"/>
      <c r="H17" s="488"/>
      <c r="I17" s="488"/>
      <c r="J17" s="488"/>
      <c r="K17" s="488"/>
      <c r="L17" s="488"/>
      <c r="M17" s="489"/>
      <c r="N17" s="490"/>
    </row>
    <row r="18" spans="1:14" ht="13.8">
      <c r="A18" s="444"/>
      <c r="B18" s="606"/>
      <c r="C18" s="419"/>
      <c r="D18" s="366"/>
      <c r="E18" s="366"/>
      <c r="F18" s="478"/>
      <c r="G18" s="119"/>
      <c r="H18" s="119"/>
      <c r="I18" s="119"/>
      <c r="J18" s="119"/>
      <c r="K18" s="119"/>
      <c r="L18" s="119"/>
      <c r="M18" s="166"/>
      <c r="N18" s="210"/>
    </row>
    <row r="19" spans="1:14" ht="13.8">
      <c r="A19" s="445" t="s">
        <v>242</v>
      </c>
      <c r="B19" s="418"/>
      <c r="C19" s="419"/>
      <c r="D19" s="366"/>
      <c r="E19" s="366"/>
      <c r="F19" s="478"/>
      <c r="G19" s="119"/>
      <c r="H19" s="119"/>
      <c r="I19" s="119"/>
      <c r="J19" s="119"/>
      <c r="K19" s="119"/>
      <c r="L19" s="119"/>
      <c r="M19" s="166"/>
      <c r="N19" s="210"/>
    </row>
    <row r="20" spans="1:14" ht="13.8">
      <c r="A20" s="644" t="s">
        <v>219</v>
      </c>
      <c r="B20" s="631">
        <v>149.98999999999998</v>
      </c>
      <c r="C20" s="478">
        <v>17814.02</v>
      </c>
      <c r="D20" s="478">
        <v>36.08</v>
      </c>
      <c r="E20" s="478">
        <v>94.35</v>
      </c>
      <c r="F20" s="478">
        <v>2189.46</v>
      </c>
      <c r="G20" s="478">
        <v>16754.090000000004</v>
      </c>
      <c r="H20" s="83"/>
      <c r="I20" s="83"/>
      <c r="J20" s="478"/>
      <c r="K20" s="366"/>
      <c r="L20" s="119"/>
      <c r="M20" s="166"/>
      <c r="N20" s="210">
        <f t="shared" ref="N20:N30" si="1">SUM(B20:M20)</f>
        <v>37037.990000000005</v>
      </c>
    </row>
    <row r="21" spans="1:14" ht="13.8">
      <c r="A21" s="644" t="s">
        <v>208</v>
      </c>
      <c r="B21" s="631">
        <v>2673.44</v>
      </c>
      <c r="C21" s="478">
        <v>1427.7</v>
      </c>
      <c r="D21" s="478">
        <v>1769.07</v>
      </c>
      <c r="E21" s="478">
        <v>3193.29</v>
      </c>
      <c r="F21" s="478">
        <v>2893.84</v>
      </c>
      <c r="G21" s="478">
        <v>3601.45</v>
      </c>
      <c r="H21" s="83"/>
      <c r="I21" s="83"/>
      <c r="J21" s="478"/>
      <c r="K21" s="366"/>
      <c r="L21" s="119"/>
      <c r="M21" s="166"/>
      <c r="N21" s="210">
        <f t="shared" si="1"/>
        <v>15558.79</v>
      </c>
    </row>
    <row r="22" spans="1:14" ht="13.8">
      <c r="A22" s="644" t="s">
        <v>348</v>
      </c>
      <c r="B22" s="631">
        <v>779.71</v>
      </c>
      <c r="C22" s="478">
        <v>99.1</v>
      </c>
      <c r="D22" s="478">
        <v>1.28</v>
      </c>
      <c r="E22" s="478">
        <v>354.45</v>
      </c>
      <c r="F22" s="478">
        <v>367</v>
      </c>
      <c r="G22" s="478">
        <v>7500.07</v>
      </c>
      <c r="H22" s="83"/>
      <c r="I22" s="83"/>
      <c r="J22" s="478"/>
      <c r="K22" s="366"/>
      <c r="L22" s="119"/>
      <c r="M22" s="166"/>
      <c r="N22" s="210">
        <f t="shared" si="1"/>
        <v>9101.61</v>
      </c>
    </row>
    <row r="23" spans="1:14" ht="13.8">
      <c r="A23" s="644" t="s">
        <v>243</v>
      </c>
      <c r="B23" s="631">
        <v>1500.8</v>
      </c>
      <c r="C23" s="478">
        <v>861.2</v>
      </c>
      <c r="D23" s="478">
        <v>1257.5999999999999</v>
      </c>
      <c r="E23" s="478">
        <v>2921.15</v>
      </c>
      <c r="F23" s="478">
        <v>1266</v>
      </c>
      <c r="G23" s="478">
        <v>1176</v>
      </c>
      <c r="H23" s="83"/>
      <c r="I23" s="83"/>
      <c r="J23" s="478"/>
      <c r="K23" s="366"/>
      <c r="L23" s="119"/>
      <c r="M23" s="166"/>
      <c r="N23" s="210">
        <f t="shared" si="1"/>
        <v>8982.75</v>
      </c>
    </row>
    <row r="24" spans="1:14" ht="13.8">
      <c r="A24" s="644" t="s">
        <v>311</v>
      </c>
      <c r="B24" s="631">
        <v>121.1</v>
      </c>
      <c r="C24" s="478">
        <v>774</v>
      </c>
      <c r="D24" s="478">
        <v>4612.59</v>
      </c>
      <c r="E24" s="478">
        <v>645.09</v>
      </c>
      <c r="F24" s="478">
        <v>192.38</v>
      </c>
      <c r="G24" s="478">
        <v>509.28999999999996</v>
      </c>
      <c r="H24" s="83"/>
      <c r="I24" s="83"/>
      <c r="J24" s="478"/>
      <c r="K24" s="366"/>
      <c r="L24" s="119"/>
      <c r="M24" s="166"/>
      <c r="N24" s="210">
        <f t="shared" si="1"/>
        <v>6854.4500000000007</v>
      </c>
    </row>
    <row r="25" spans="1:14" ht="13.8">
      <c r="A25" s="644" t="s">
        <v>310</v>
      </c>
      <c r="B25" s="631">
        <v>0</v>
      </c>
      <c r="C25" s="478">
        <v>1501.43</v>
      </c>
      <c r="D25" s="478">
        <v>3200</v>
      </c>
      <c r="E25" s="478">
        <v>1775.68</v>
      </c>
      <c r="F25" s="478">
        <v>0.71</v>
      </c>
      <c r="G25" s="478">
        <v>13.59</v>
      </c>
      <c r="H25" s="83"/>
      <c r="I25" s="83"/>
      <c r="J25" s="478"/>
      <c r="K25" s="366"/>
      <c r="L25" s="119"/>
      <c r="M25" s="166"/>
      <c r="N25" s="210">
        <f t="shared" si="1"/>
        <v>6491.4100000000008</v>
      </c>
    </row>
    <row r="26" spans="1:14" ht="13.8">
      <c r="A26" s="644" t="s">
        <v>313</v>
      </c>
      <c r="B26" s="631">
        <v>29.16</v>
      </c>
      <c r="C26" s="478">
        <v>19.009999999999998</v>
      </c>
      <c r="D26" s="478">
        <v>6402.24</v>
      </c>
      <c r="E26" s="478">
        <v>2.14</v>
      </c>
      <c r="F26" s="478">
        <v>19.990000000000002</v>
      </c>
      <c r="G26" s="478">
        <v>4.5999999999999996</v>
      </c>
      <c r="H26" s="83"/>
      <c r="I26" s="83"/>
      <c r="J26" s="478"/>
      <c r="K26" s="366"/>
      <c r="L26" s="119"/>
      <c r="M26" s="166"/>
      <c r="N26" s="210">
        <f t="shared" si="1"/>
        <v>6477.14</v>
      </c>
    </row>
    <row r="27" spans="1:14" ht="13.8">
      <c r="A27" s="644" t="s">
        <v>204</v>
      </c>
      <c r="B27" s="631">
        <v>800.96</v>
      </c>
      <c r="C27" s="478">
        <v>0</v>
      </c>
      <c r="D27" s="478">
        <v>735.67000000000007</v>
      </c>
      <c r="E27" s="478">
        <v>1932.3600000000001</v>
      </c>
      <c r="F27" s="478">
        <v>1108.27</v>
      </c>
      <c r="G27" s="478">
        <v>1214</v>
      </c>
      <c r="H27" s="83"/>
      <c r="I27" s="83"/>
      <c r="J27" s="478"/>
      <c r="K27" s="366"/>
      <c r="L27" s="119"/>
      <c r="M27" s="166"/>
      <c r="N27" s="210">
        <f t="shared" si="1"/>
        <v>5791.26</v>
      </c>
    </row>
    <row r="28" spans="1:14" ht="13.8">
      <c r="A28" s="644" t="s">
        <v>202</v>
      </c>
      <c r="B28" s="631">
        <v>700.14</v>
      </c>
      <c r="C28" s="478">
        <v>173.04999999999998</v>
      </c>
      <c r="D28" s="478">
        <v>1862.19</v>
      </c>
      <c r="E28" s="478">
        <v>750.86999999999989</v>
      </c>
      <c r="F28" s="478">
        <v>550.18999999999994</v>
      </c>
      <c r="G28" s="478">
        <v>1670.8200000000002</v>
      </c>
      <c r="H28" s="83"/>
      <c r="I28" s="83"/>
      <c r="J28" s="478"/>
      <c r="K28" s="366"/>
      <c r="L28" s="119"/>
      <c r="M28" s="166"/>
      <c r="N28" s="210">
        <f t="shared" si="1"/>
        <v>5707.26</v>
      </c>
    </row>
    <row r="29" spans="1:14" ht="13.8">
      <c r="A29" s="644" t="s">
        <v>200</v>
      </c>
      <c r="B29" s="631">
        <v>1482.59</v>
      </c>
      <c r="C29" s="478">
        <v>1015.6500000000001</v>
      </c>
      <c r="D29" s="478">
        <v>1130.8000000000002</v>
      </c>
      <c r="E29" s="478">
        <v>1009.37</v>
      </c>
      <c r="F29" s="478">
        <v>276.16000000000003</v>
      </c>
      <c r="G29" s="478">
        <v>735.06999999999994</v>
      </c>
      <c r="H29" s="83"/>
      <c r="I29" s="83"/>
      <c r="J29" s="478"/>
      <c r="K29" s="366"/>
      <c r="L29" s="119"/>
      <c r="M29" s="166"/>
      <c r="N29" s="210">
        <f t="shared" si="1"/>
        <v>5649.6399999999994</v>
      </c>
    </row>
    <row r="30" spans="1:14" ht="13.8">
      <c r="A30" s="444" t="s">
        <v>245</v>
      </c>
      <c r="B30" s="419">
        <v>4373.7500000000018</v>
      </c>
      <c r="C30" s="419">
        <v>3341.1700000000055</v>
      </c>
      <c r="D30" s="366">
        <v>1715.3600000000006</v>
      </c>
      <c r="E30" s="366">
        <v>3836.6600000000017</v>
      </c>
      <c r="F30" s="366">
        <v>2618.840000000002</v>
      </c>
      <c r="G30" s="366">
        <v>3211.3299999999945</v>
      </c>
      <c r="H30" s="419"/>
      <c r="I30" s="510"/>
      <c r="J30" s="83"/>
      <c r="K30" s="366"/>
      <c r="L30" s="119"/>
      <c r="M30" s="166"/>
      <c r="N30" s="210">
        <f t="shared" si="1"/>
        <v>19097.110000000008</v>
      </c>
    </row>
    <row r="31" spans="1:14" ht="13.8">
      <c r="A31" s="444"/>
      <c r="B31" s="418"/>
      <c r="C31" s="419"/>
      <c r="D31" s="119"/>
      <c r="E31" s="367"/>
      <c r="F31" s="119"/>
      <c r="G31" s="119"/>
      <c r="H31" s="119"/>
      <c r="I31" s="119"/>
      <c r="J31" s="119"/>
      <c r="K31" s="119"/>
      <c r="L31" s="119"/>
      <c r="M31" s="166"/>
      <c r="N31" s="210"/>
    </row>
    <row r="32" spans="1:14" ht="14.4">
      <c r="A32" s="358" t="s">
        <v>35</v>
      </c>
      <c r="B32" s="366">
        <f t="shared" ref="B32:G32" si="2">SUM(B20:B31)</f>
        <v>12611.640000000001</v>
      </c>
      <c r="C32" s="366">
        <f t="shared" si="2"/>
        <v>27026.330000000005</v>
      </c>
      <c r="D32" s="366">
        <f t="shared" si="2"/>
        <v>22722.879999999997</v>
      </c>
      <c r="E32" s="366">
        <f t="shared" si="2"/>
        <v>16515.410000000003</v>
      </c>
      <c r="F32" s="366">
        <f t="shared" si="2"/>
        <v>11482.840000000002</v>
      </c>
      <c r="G32" s="366">
        <f t="shared" si="2"/>
        <v>36390.31</v>
      </c>
      <c r="H32" s="366">
        <v>13512</v>
      </c>
      <c r="I32" s="366">
        <v>36342</v>
      </c>
      <c r="J32" s="366"/>
      <c r="K32" s="366"/>
      <c r="L32" s="366"/>
      <c r="M32" s="366"/>
      <c r="N32" s="357">
        <f>SUM(B32:M32)</f>
        <v>176603.41</v>
      </c>
    </row>
    <row r="33" spans="1:14" ht="14.4">
      <c r="A33" s="355" t="s">
        <v>194</v>
      </c>
      <c r="B33" s="359">
        <f t="shared" ref="B33:I33" si="3">B32*1.07</f>
        <v>13494.454800000001</v>
      </c>
      <c r="C33" s="326">
        <f t="shared" si="3"/>
        <v>28918.173100000007</v>
      </c>
      <c r="D33" s="326">
        <f t="shared" si="3"/>
        <v>24313.481599999999</v>
      </c>
      <c r="E33" s="326">
        <f t="shared" si="3"/>
        <v>17671.488700000005</v>
      </c>
      <c r="F33" s="326">
        <f t="shared" si="3"/>
        <v>12286.638800000002</v>
      </c>
      <c r="G33" s="326">
        <f t="shared" si="3"/>
        <v>38937.631699999998</v>
      </c>
      <c r="H33" s="326">
        <f t="shared" si="3"/>
        <v>14457.84</v>
      </c>
      <c r="I33" s="326">
        <f t="shared" si="3"/>
        <v>38885.94</v>
      </c>
      <c r="J33" s="326"/>
      <c r="K33" s="326"/>
      <c r="L33" s="326"/>
      <c r="M33" s="326"/>
      <c r="N33" s="356">
        <f>SUM(B33:M33)</f>
        <v>188965.64869999999</v>
      </c>
    </row>
    <row r="34" spans="1:14" ht="14.4">
      <c r="A34" s="368"/>
      <c r="B34" s="353"/>
      <c r="C34" s="353"/>
      <c r="D34" s="353"/>
      <c r="E34" s="353"/>
      <c r="F34" s="353"/>
      <c r="G34" s="320"/>
      <c r="H34" s="320"/>
      <c r="I34" s="320"/>
      <c r="J34" s="320"/>
      <c r="K34" s="140"/>
      <c r="L34" s="140"/>
      <c r="M34" s="140"/>
      <c r="N34" s="247"/>
    </row>
    <row r="35" spans="1:14" ht="13.8">
      <c r="A35" s="25" t="s">
        <v>197</v>
      </c>
      <c r="B35" s="25"/>
      <c r="C35" s="25"/>
      <c r="D35" s="25"/>
      <c r="E35" s="83"/>
      <c r="F35" s="25"/>
      <c r="G35" s="369"/>
      <c r="H35" s="25"/>
      <c r="I35" s="25"/>
      <c r="J35" s="25"/>
      <c r="K35" s="25"/>
      <c r="L35" s="25"/>
      <c r="M35" s="25"/>
      <c r="N35" s="25"/>
    </row>
    <row r="36" spans="1:14" ht="13.95" customHeight="1">
      <c r="A36" s="672" t="s">
        <v>331</v>
      </c>
      <c r="B36" s="672"/>
      <c r="C36" s="672"/>
      <c r="D36" s="672"/>
      <c r="E36" s="672"/>
      <c r="F36" s="672"/>
      <c r="G36" s="672"/>
      <c r="H36" s="672"/>
      <c r="I36" s="672"/>
      <c r="J36" s="672"/>
      <c r="K36" s="672"/>
      <c r="L36" s="672"/>
      <c r="M36" s="672"/>
      <c r="N36" s="672"/>
    </row>
    <row r="37" spans="1:14" ht="13.95" customHeight="1">
      <c r="A37" s="672"/>
      <c r="B37" s="672"/>
      <c r="C37" s="672"/>
      <c r="D37" s="672"/>
      <c r="E37" s="672"/>
      <c r="F37" s="672"/>
      <c r="G37" s="672"/>
      <c r="H37" s="672"/>
      <c r="I37" s="672"/>
      <c r="J37" s="672"/>
      <c r="K37" s="672"/>
      <c r="L37" s="672"/>
      <c r="M37" s="672"/>
      <c r="N37" s="672"/>
    </row>
    <row r="38" spans="1:14" ht="13.95" customHeight="1">
      <c r="A38" s="672" t="s">
        <v>193</v>
      </c>
      <c r="B38" s="672"/>
      <c r="C38" s="672"/>
      <c r="D38" s="672"/>
      <c r="E38" s="672"/>
      <c r="F38" s="672"/>
      <c r="G38" s="672"/>
      <c r="H38" s="495"/>
      <c r="I38" s="495"/>
      <c r="J38" s="25"/>
      <c r="K38" s="25"/>
      <c r="L38" s="25"/>
      <c r="M38" s="25"/>
      <c r="N38" s="370"/>
    </row>
    <row r="39" spans="1:14" ht="15" customHeight="1">
      <c r="A39" s="672" t="s">
        <v>149</v>
      </c>
      <c r="B39" s="672"/>
      <c r="C39" s="672"/>
      <c r="D39" s="672"/>
      <c r="E39" s="25"/>
      <c r="F39" s="25"/>
      <c r="G39" s="495"/>
      <c r="H39" s="495"/>
      <c r="I39" s="495"/>
      <c r="J39" s="25"/>
      <c r="K39" s="25"/>
      <c r="L39" s="25"/>
      <c r="M39" s="25"/>
      <c r="N39" s="370"/>
    </row>
  </sheetData>
  <mergeCells count="5">
    <mergeCell ref="A1:N1"/>
    <mergeCell ref="B3:M3"/>
    <mergeCell ref="A36:N37"/>
    <mergeCell ref="A38:G38"/>
    <mergeCell ref="A39:D39"/>
  </mergeCells>
  <printOptions horizontalCentered="1" verticalCentered="1"/>
  <pageMargins left="0.25" right="0.25" top="0.5" bottom="0.5" header="0.3" footer="0.3"/>
  <pageSetup scale="76"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S99"/>
  <sheetViews>
    <sheetView showGridLines="0" zoomScaleNormal="100" zoomScaleSheetLayoutView="75" workbookViewId="0">
      <selection activeCell="I22" sqref="I22"/>
    </sheetView>
  </sheetViews>
  <sheetFormatPr defaultRowHeight="13.2"/>
  <cols>
    <col min="1" max="1" width="17.6640625" customWidth="1"/>
    <col min="2" max="2" width="9.6640625" customWidth="1"/>
    <col min="3" max="4" width="10.6640625" customWidth="1"/>
    <col min="5" max="11" width="9.6640625" customWidth="1"/>
    <col min="12" max="13" width="10.109375" customWidth="1"/>
    <col min="14" max="14" width="11.6640625" customWidth="1"/>
    <col min="15" max="15" width="10.33203125" customWidth="1"/>
    <col min="16" max="16" width="10.88671875" customWidth="1"/>
    <col min="17" max="17" width="9" customWidth="1"/>
    <col min="18" max="18" width="13.44140625" customWidth="1"/>
  </cols>
  <sheetData>
    <row r="1" spans="1:19" s="14" customFormat="1" ht="21.6" customHeight="1">
      <c r="A1" s="137" t="s">
        <v>278</v>
      </c>
      <c r="B1" s="137"/>
      <c r="C1" s="137"/>
      <c r="D1" s="137"/>
      <c r="E1" s="137"/>
      <c r="F1" s="137"/>
      <c r="G1" s="137"/>
      <c r="H1" s="137"/>
      <c r="I1" s="137"/>
      <c r="J1" s="137"/>
      <c r="K1" s="137"/>
      <c r="L1" s="137"/>
      <c r="M1" s="137"/>
      <c r="N1" s="137"/>
      <c r="O1" s="137"/>
      <c r="P1" s="137"/>
    </row>
    <row r="2" spans="1:19" s="28" customFormat="1" ht="19.2" customHeight="1">
      <c r="A2" s="184"/>
      <c r="B2" s="283" t="s">
        <v>224</v>
      </c>
      <c r="C2" s="283" t="s">
        <v>225</v>
      </c>
      <c r="D2" s="283" t="s">
        <v>226</v>
      </c>
      <c r="E2" s="59" t="s">
        <v>266</v>
      </c>
      <c r="F2" s="59" t="s">
        <v>259</v>
      </c>
      <c r="G2" s="59" t="s">
        <v>267</v>
      </c>
      <c r="H2" s="59" t="s">
        <v>268</v>
      </c>
      <c r="I2" s="59" t="s">
        <v>260</v>
      </c>
      <c r="J2" s="59" t="s">
        <v>269</v>
      </c>
      <c r="K2" s="59" t="s">
        <v>262</v>
      </c>
      <c r="L2" s="59" t="s">
        <v>263</v>
      </c>
      <c r="M2" s="60" t="s">
        <v>264</v>
      </c>
      <c r="N2" s="742" t="s">
        <v>274</v>
      </c>
      <c r="O2" s="743"/>
      <c r="P2" s="744"/>
    </row>
    <row r="3" spans="1:19" s="219" customFormat="1" ht="27.6" customHeight="1">
      <c r="A3" s="296"/>
      <c r="B3" s="516">
        <v>44865</v>
      </c>
      <c r="C3" s="517">
        <v>44893</v>
      </c>
      <c r="D3" s="517">
        <v>44926</v>
      </c>
      <c r="E3" s="517">
        <v>44956</v>
      </c>
      <c r="F3" s="517">
        <v>44984</v>
      </c>
      <c r="G3" s="517">
        <v>45019</v>
      </c>
      <c r="H3" s="517">
        <v>45047</v>
      </c>
      <c r="I3" s="517">
        <v>45076</v>
      </c>
      <c r="J3" s="517">
        <v>45110</v>
      </c>
      <c r="K3" s="517">
        <v>45138</v>
      </c>
      <c r="L3" s="517">
        <v>45166</v>
      </c>
      <c r="M3" s="518">
        <v>45199</v>
      </c>
      <c r="N3" s="312" t="s">
        <v>133</v>
      </c>
      <c r="O3" s="297" t="s">
        <v>55</v>
      </c>
      <c r="P3" s="298" t="s">
        <v>134</v>
      </c>
    </row>
    <row r="4" spans="1:19" ht="12.6" customHeight="1">
      <c r="A4" s="299"/>
      <c r="B4" s="300"/>
      <c r="C4" s="301"/>
      <c r="D4" s="301"/>
      <c r="E4" s="301"/>
      <c r="F4" s="302"/>
      <c r="G4" s="58"/>
      <c r="H4" s="58"/>
      <c r="I4" s="58"/>
      <c r="J4" s="58"/>
      <c r="K4" s="58"/>
      <c r="L4" s="58"/>
      <c r="M4" s="303"/>
      <c r="N4" s="304"/>
      <c r="O4" s="305"/>
      <c r="P4" s="94"/>
    </row>
    <row r="5" spans="1:19" ht="15.6" customHeight="1">
      <c r="A5" s="94"/>
      <c r="B5" s="739" t="s">
        <v>148</v>
      </c>
      <c r="C5" s="740"/>
      <c r="D5" s="740"/>
      <c r="E5" s="740"/>
      <c r="F5" s="740"/>
      <c r="G5" s="740"/>
      <c r="H5" s="740"/>
      <c r="I5" s="740"/>
      <c r="J5" s="740"/>
      <c r="K5" s="740"/>
      <c r="L5" s="740"/>
      <c r="M5" s="741"/>
      <c r="N5" s="306"/>
      <c r="O5" s="307"/>
      <c r="P5" s="306"/>
    </row>
    <row r="6" spans="1:19" ht="12.6" customHeight="1">
      <c r="A6" s="94"/>
      <c r="B6" s="202"/>
      <c r="C6" s="58"/>
      <c r="D6" s="58"/>
      <c r="E6" s="58"/>
      <c r="F6" s="308"/>
      <c r="G6" s="58"/>
      <c r="H6" s="58"/>
      <c r="I6" s="58"/>
      <c r="J6" s="58"/>
      <c r="K6" s="58"/>
      <c r="L6" s="58"/>
      <c r="M6" s="303"/>
      <c r="N6" s="94"/>
      <c r="O6" s="303"/>
      <c r="P6" s="94"/>
    </row>
    <row r="7" spans="1:19" ht="17.399999999999999" customHeight="1">
      <c r="A7" s="94" t="s">
        <v>119</v>
      </c>
      <c r="B7" s="314">
        <v>1410</v>
      </c>
      <c r="C7" s="290">
        <v>3874</v>
      </c>
      <c r="D7" s="315">
        <v>4580</v>
      </c>
      <c r="E7" s="315">
        <v>3062</v>
      </c>
      <c r="F7" s="315">
        <v>5650</v>
      </c>
      <c r="G7" s="315">
        <v>4157</v>
      </c>
      <c r="H7" s="315">
        <v>2491</v>
      </c>
      <c r="I7" s="315">
        <f>N7-SUM(B6:H7)</f>
        <v>4929</v>
      </c>
      <c r="J7" s="315"/>
      <c r="K7" s="315"/>
      <c r="L7" s="315"/>
      <c r="M7" s="309"/>
      <c r="N7" s="289">
        <v>30153</v>
      </c>
      <c r="O7" s="290">
        <v>59250</v>
      </c>
      <c r="P7" s="291">
        <f>N7/O7</f>
        <v>0.50891139240506333</v>
      </c>
      <c r="R7" s="609"/>
      <c r="S7" s="32"/>
    </row>
    <row r="8" spans="1:19" ht="17.399999999999999" customHeight="1">
      <c r="A8" s="95" t="s">
        <v>246</v>
      </c>
      <c r="B8" s="314">
        <v>1251</v>
      </c>
      <c r="C8" s="290">
        <v>2096</v>
      </c>
      <c r="D8" s="315">
        <f>N8-SUM(B8:C8)</f>
        <v>2112</v>
      </c>
      <c r="E8" s="315">
        <v>0</v>
      </c>
      <c r="F8" s="315">
        <v>0</v>
      </c>
      <c r="G8" s="315">
        <v>0</v>
      </c>
      <c r="H8" s="315">
        <v>0</v>
      </c>
      <c r="I8" s="315">
        <v>0</v>
      </c>
      <c r="J8" s="315"/>
      <c r="K8" s="290"/>
      <c r="L8" s="316"/>
      <c r="M8" s="309"/>
      <c r="N8" s="289">
        <v>5459</v>
      </c>
      <c r="O8" s="290">
        <v>5459</v>
      </c>
      <c r="P8" s="291">
        <f>N8/O8</f>
        <v>1</v>
      </c>
      <c r="R8" s="32"/>
      <c r="S8" s="32"/>
    </row>
    <row r="9" spans="1:19" ht="10.199999999999999" customHeight="1">
      <c r="A9" s="94"/>
      <c r="B9" s="314"/>
      <c r="C9" s="290"/>
      <c r="D9" s="290"/>
      <c r="E9" s="317"/>
      <c r="F9" s="317"/>
      <c r="G9" s="317"/>
      <c r="H9" s="317"/>
      <c r="I9" s="317"/>
      <c r="J9" s="290"/>
      <c r="K9" s="290"/>
      <c r="L9" s="318"/>
      <c r="M9" s="310"/>
      <c r="N9" s="289"/>
      <c r="O9" s="292"/>
      <c r="P9" s="291"/>
      <c r="R9" s="32"/>
      <c r="S9" s="32"/>
    </row>
    <row r="10" spans="1:19" ht="15.6" customHeight="1">
      <c r="A10" s="311" t="s">
        <v>35</v>
      </c>
      <c r="B10" s="319">
        <f t="shared" ref="B10" si="0">SUM(B7:B8)</f>
        <v>2661</v>
      </c>
      <c r="C10" s="410">
        <f t="shared" ref="C10:I10" si="1">SUM(C7:C9)</f>
        <v>5970</v>
      </c>
      <c r="D10" s="410">
        <f t="shared" si="1"/>
        <v>6692</v>
      </c>
      <c r="E10" s="410">
        <f t="shared" si="1"/>
        <v>3062</v>
      </c>
      <c r="F10" s="410">
        <f t="shared" si="1"/>
        <v>5650</v>
      </c>
      <c r="G10" s="410">
        <f t="shared" si="1"/>
        <v>4157</v>
      </c>
      <c r="H10" s="410">
        <f t="shared" si="1"/>
        <v>2491</v>
      </c>
      <c r="I10" s="410">
        <f t="shared" si="1"/>
        <v>4929</v>
      </c>
      <c r="J10" s="410"/>
      <c r="K10" s="410"/>
      <c r="L10" s="410"/>
      <c r="M10" s="410"/>
      <c r="N10" s="293">
        <f>SUM(N7:N8)</f>
        <v>35612</v>
      </c>
      <c r="O10" s="294">
        <f>SUM(O7:O8)</f>
        <v>64709</v>
      </c>
      <c r="P10" s="295">
        <f>N10/O10</f>
        <v>0.55034075630901425</v>
      </c>
      <c r="R10" s="32"/>
      <c r="S10" s="32"/>
    </row>
    <row r="11" spans="1:19" ht="11.25" customHeight="1">
      <c r="A11" s="25"/>
      <c r="B11" s="25"/>
      <c r="C11" s="25"/>
      <c r="D11" s="25"/>
      <c r="E11" s="25"/>
      <c r="F11" s="25"/>
      <c r="G11" s="25"/>
      <c r="H11" s="25"/>
      <c r="I11" s="25"/>
      <c r="J11" s="25"/>
      <c r="K11" s="25"/>
      <c r="L11" s="25"/>
      <c r="M11" s="25"/>
      <c r="N11" s="25"/>
      <c r="O11" s="36"/>
      <c r="P11" s="25"/>
    </row>
    <row r="12" spans="1:19" s="11" customFormat="1" ht="15.6" customHeight="1">
      <c r="A12" s="25" t="s">
        <v>140</v>
      </c>
      <c r="B12" s="25"/>
      <c r="C12" s="25"/>
      <c r="D12" s="36"/>
      <c r="E12" s="36"/>
      <c r="F12" s="40"/>
      <c r="G12" s="25"/>
      <c r="H12" s="25"/>
      <c r="I12" s="25"/>
      <c r="J12" s="25"/>
      <c r="K12" s="25"/>
      <c r="L12" s="25"/>
      <c r="M12" s="25"/>
      <c r="N12" s="25"/>
      <c r="O12" s="25"/>
      <c r="P12" s="25"/>
      <c r="R12" s="44"/>
    </row>
    <row r="13" spans="1:19" s="11" customFormat="1" ht="15.6" customHeight="1">
      <c r="A13" s="25" t="s">
        <v>135</v>
      </c>
      <c r="B13" s="25"/>
      <c r="C13" s="25"/>
      <c r="D13" s="25"/>
      <c r="E13" s="25"/>
      <c r="F13" s="25"/>
      <c r="G13" s="25"/>
      <c r="H13" s="25"/>
      <c r="I13" s="25"/>
      <c r="J13" s="25"/>
      <c r="K13" s="25"/>
      <c r="L13" s="25"/>
      <c r="M13" s="25"/>
      <c r="N13" s="25"/>
      <c r="O13" s="25"/>
      <c r="P13" s="25"/>
      <c r="R13" s="44"/>
    </row>
    <row r="14" spans="1:19" s="11" customFormat="1" ht="18" customHeight="1">
      <c r="A14" s="25"/>
      <c r="B14" s="25"/>
      <c r="C14" s="25"/>
      <c r="D14" s="25"/>
      <c r="E14" s="25"/>
      <c r="F14" s="25"/>
      <c r="G14" s="25"/>
      <c r="H14" s="25"/>
      <c r="I14" s="25"/>
      <c r="J14" s="25"/>
      <c r="K14" s="25"/>
      <c r="L14" s="25"/>
      <c r="M14" s="25"/>
      <c r="N14" s="25"/>
      <c r="O14" s="25"/>
      <c r="P14" s="25"/>
      <c r="R14" s="44"/>
    </row>
    <row r="15" spans="1:19" s="11" customFormat="1" ht="18" customHeight="1">
      <c r="A15" s="137" t="s">
        <v>300</v>
      </c>
      <c r="B15" s="137"/>
      <c r="C15" s="137"/>
      <c r="D15" s="137"/>
      <c r="E15" s="137"/>
      <c r="F15" s="137"/>
      <c r="G15" s="137"/>
      <c r="H15" s="137"/>
      <c r="I15" s="137"/>
      <c r="J15" s="137"/>
      <c r="K15" s="137"/>
      <c r="L15" s="137"/>
      <c r="M15" s="137"/>
      <c r="N15" s="137"/>
      <c r="O15" s="137"/>
      <c r="P15" s="137"/>
      <c r="R15" s="44"/>
    </row>
    <row r="16" spans="1:19" s="11" customFormat="1" ht="14.4" customHeight="1">
      <c r="A16" s="286"/>
      <c r="B16" s="283" t="s">
        <v>258</v>
      </c>
      <c r="C16" s="283" t="s">
        <v>301</v>
      </c>
      <c r="D16" s="283" t="s">
        <v>267</v>
      </c>
      <c r="E16" s="283" t="s">
        <v>268</v>
      </c>
      <c r="F16" s="283" t="s">
        <v>260</v>
      </c>
      <c r="G16" s="283" t="s">
        <v>269</v>
      </c>
      <c r="H16" s="283" t="s">
        <v>262</v>
      </c>
      <c r="I16" s="283" t="s">
        <v>263</v>
      </c>
      <c r="J16" s="283" t="s">
        <v>264</v>
      </c>
      <c r="K16" s="283" t="s">
        <v>302</v>
      </c>
      <c r="L16" s="283" t="s">
        <v>303</v>
      </c>
      <c r="M16" s="284" t="s">
        <v>304</v>
      </c>
      <c r="N16" s="745" t="s">
        <v>305</v>
      </c>
      <c r="O16" s="746"/>
      <c r="P16" s="747"/>
      <c r="R16" s="44"/>
    </row>
    <row r="17" spans="1:18" s="11" customFormat="1" ht="26.4" customHeight="1">
      <c r="A17" s="282"/>
      <c r="B17" s="517">
        <v>44956</v>
      </c>
      <c r="C17" s="517">
        <v>44984</v>
      </c>
      <c r="D17" s="517">
        <v>45019</v>
      </c>
      <c r="E17" s="517">
        <v>45047</v>
      </c>
      <c r="F17" s="517">
        <v>45076</v>
      </c>
      <c r="G17" s="517">
        <v>45110</v>
      </c>
      <c r="H17" s="517">
        <v>45138</v>
      </c>
      <c r="I17" s="517">
        <v>45166</v>
      </c>
      <c r="J17" s="517">
        <v>45199</v>
      </c>
      <c r="K17" s="278">
        <v>45229</v>
      </c>
      <c r="L17" s="278">
        <v>45257</v>
      </c>
      <c r="M17" s="278">
        <v>45291</v>
      </c>
      <c r="N17" s="312" t="s">
        <v>133</v>
      </c>
      <c r="O17" s="169" t="s">
        <v>55</v>
      </c>
      <c r="P17" s="352" t="s">
        <v>134</v>
      </c>
      <c r="R17" s="44"/>
    </row>
    <row r="18" spans="1:18" s="11" customFormat="1" ht="18" customHeight="1">
      <c r="A18" s="281"/>
      <c r="B18" s="736" t="s">
        <v>148</v>
      </c>
      <c r="C18" s="737"/>
      <c r="D18" s="737"/>
      <c r="E18" s="737"/>
      <c r="F18" s="737"/>
      <c r="G18" s="737"/>
      <c r="H18" s="737"/>
      <c r="I18" s="737"/>
      <c r="J18" s="737"/>
      <c r="K18" s="737"/>
      <c r="L18" s="737"/>
      <c r="M18" s="738"/>
      <c r="N18" s="281"/>
      <c r="O18" s="281"/>
      <c r="P18" s="285"/>
      <c r="R18" s="44"/>
    </row>
    <row r="19" spans="1:18" s="11" customFormat="1" ht="18" customHeight="1">
      <c r="A19" s="94" t="s">
        <v>119</v>
      </c>
      <c r="B19" s="321">
        <v>816</v>
      </c>
      <c r="C19" s="353">
        <v>391</v>
      </c>
      <c r="D19" s="320">
        <v>751</v>
      </c>
      <c r="E19" s="320">
        <v>357</v>
      </c>
      <c r="F19" s="320">
        <f>N19-SUM(B19:E19)</f>
        <v>544</v>
      </c>
      <c r="G19" s="320"/>
      <c r="H19" s="320"/>
      <c r="I19" s="320"/>
      <c r="J19" s="320"/>
      <c r="K19" s="320"/>
      <c r="L19" s="320"/>
      <c r="M19" s="420"/>
      <c r="N19" s="288">
        <v>2859</v>
      </c>
      <c r="O19" s="288">
        <v>9600</v>
      </c>
      <c r="P19" s="287">
        <f>N19/O19</f>
        <v>0.29781249999999998</v>
      </c>
      <c r="R19" s="44"/>
    </row>
    <row r="20" spans="1:18" s="11" customFormat="1" ht="9.6" customHeight="1">
      <c r="A20" s="126"/>
      <c r="B20" s="322"/>
      <c r="C20" s="323"/>
      <c r="D20" s="578"/>
      <c r="E20" s="578"/>
      <c r="F20" s="313"/>
      <c r="G20" s="313"/>
      <c r="H20" s="313"/>
      <c r="I20" s="313"/>
      <c r="J20" s="313"/>
      <c r="K20" s="313"/>
      <c r="L20" s="313"/>
      <c r="M20" s="579"/>
      <c r="N20" s="580"/>
      <c r="O20" s="580"/>
      <c r="P20" s="581"/>
      <c r="R20" s="44"/>
    </row>
    <row r="21" spans="1:18" s="11" customFormat="1" ht="18" customHeight="1"/>
    <row r="22" spans="1:18" s="140" customFormat="1" ht="16.95" customHeight="1">
      <c r="A22" s="25" t="s">
        <v>140</v>
      </c>
      <c r="B22" s="25"/>
      <c r="C22" s="25"/>
      <c r="D22" s="36"/>
      <c r="E22" s="36"/>
      <c r="F22" s="40"/>
      <c r="G22" s="11"/>
      <c r="H22" s="11"/>
      <c r="I22" s="11"/>
      <c r="J22" s="11"/>
      <c r="K22" s="11"/>
      <c r="L22" s="11"/>
      <c r="M22" s="11"/>
      <c r="N22" s="11"/>
      <c r="O22" s="11"/>
      <c r="P22" s="11"/>
    </row>
    <row r="23" spans="1:18" s="25" customFormat="1" ht="16.95" customHeight="1">
      <c r="A23" s="25" t="s">
        <v>178</v>
      </c>
      <c r="G23" s="11"/>
      <c r="H23" s="11"/>
      <c r="I23" s="11"/>
      <c r="J23" s="11"/>
      <c r="K23" s="11"/>
      <c r="L23" s="11"/>
      <c r="M23" s="11"/>
      <c r="N23" s="11"/>
      <c r="O23" s="11"/>
      <c r="P23" s="11"/>
    </row>
    <row r="24" spans="1:18" s="11" customFormat="1"/>
    <row r="25" spans="1:18" s="11" customFormat="1"/>
    <row r="26" spans="1:18" s="11" customFormat="1"/>
    <row r="27" spans="1:18" s="11" customFormat="1"/>
    <row r="28" spans="1:18" s="11" customFormat="1"/>
    <row r="29" spans="1:18" s="11" customFormat="1"/>
    <row r="30" spans="1:18" s="11" customFormat="1"/>
    <row r="31" spans="1:18" s="11" customFormat="1"/>
    <row r="32" spans="1:18" s="11" customFormat="1"/>
    <row r="33" s="11" customFormat="1"/>
    <row r="34" s="11" customFormat="1"/>
    <row r="35" s="11" customFormat="1"/>
    <row r="36" s="11" customFormat="1"/>
    <row r="37" s="11" customFormat="1"/>
    <row r="38" s="11" customFormat="1"/>
    <row r="39" s="11" customFormat="1"/>
    <row r="40" s="11" customFormat="1"/>
    <row r="41" s="11" customFormat="1"/>
    <row r="42" s="11" customFormat="1"/>
    <row r="43" s="11" customFormat="1"/>
    <row r="44" s="11" customFormat="1"/>
    <row r="45" s="11" customFormat="1"/>
    <row r="46" s="11" customFormat="1"/>
    <row r="47" s="11" customFormat="1"/>
    <row r="48" s="11" customFormat="1"/>
    <row r="49" s="11" customFormat="1"/>
    <row r="50" s="11" customFormat="1"/>
    <row r="51" s="11" customFormat="1"/>
    <row r="52" s="11" customFormat="1"/>
    <row r="53" s="11" customFormat="1"/>
    <row r="54" s="11" customFormat="1"/>
    <row r="55" s="11" customFormat="1"/>
    <row r="56" s="11" customFormat="1"/>
    <row r="57" s="11" customFormat="1"/>
    <row r="58" s="11" customFormat="1"/>
    <row r="59" s="11" customFormat="1"/>
    <row r="60" s="11" customFormat="1"/>
    <row r="61" s="11" customFormat="1"/>
    <row r="62" s="11" customFormat="1"/>
    <row r="63" s="11" customFormat="1"/>
    <row r="64" s="11" customFormat="1"/>
    <row r="65" s="11" customFormat="1"/>
    <row r="66" s="11" customFormat="1"/>
    <row r="67" s="11" customFormat="1"/>
    <row r="68" s="11" customFormat="1"/>
    <row r="69" s="11" customFormat="1"/>
    <row r="70" s="11" customFormat="1"/>
    <row r="71" s="11" customFormat="1"/>
    <row r="72" s="11" customFormat="1"/>
    <row r="73" s="11" customFormat="1"/>
    <row r="74" s="11" customFormat="1"/>
    <row r="75" s="11" customFormat="1"/>
    <row r="76" s="11" customFormat="1"/>
    <row r="77" s="11" customFormat="1"/>
    <row r="78" s="11" customFormat="1"/>
    <row r="79" s="11" customFormat="1"/>
    <row r="80" s="11" customFormat="1"/>
    <row r="81" s="11" customFormat="1"/>
    <row r="82" s="11" customFormat="1"/>
    <row r="83" s="11" customFormat="1"/>
    <row r="84" s="11" customFormat="1"/>
    <row r="85" s="11" customFormat="1"/>
    <row r="86" s="11" customFormat="1"/>
    <row r="87" s="11" customFormat="1"/>
    <row r="88" s="11" customFormat="1"/>
    <row r="89" s="11" customFormat="1"/>
    <row r="90" s="11" customFormat="1"/>
    <row r="91" s="11" customFormat="1"/>
    <row r="92" s="11" customFormat="1"/>
    <row r="93" s="11" customFormat="1"/>
    <row r="94" s="11" customFormat="1"/>
    <row r="95" s="11" customFormat="1"/>
    <row r="96" s="11" customFormat="1"/>
    <row r="97" s="11" customFormat="1"/>
    <row r="98" s="11" customFormat="1"/>
    <row r="99" s="11" customFormat="1"/>
  </sheetData>
  <mergeCells count="4">
    <mergeCell ref="B18:M18"/>
    <mergeCell ref="B5:M5"/>
    <mergeCell ref="N2:P2"/>
    <mergeCell ref="N16:P16"/>
  </mergeCells>
  <phoneticPr fontId="111" type="noConversion"/>
  <pageMargins left="0.5" right="0.17" top="1" bottom="0.17" header="0.17" footer="0.17"/>
  <pageSetup scale="7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R32"/>
  <sheetViews>
    <sheetView showGridLines="0" topLeftCell="F1" zoomScaleNormal="100" zoomScaleSheetLayoutView="75" workbookViewId="0">
      <selection activeCell="S3" sqref="S1:Z1048576"/>
    </sheetView>
  </sheetViews>
  <sheetFormatPr defaultRowHeight="13.2"/>
  <cols>
    <col min="1" max="1" width="14.5546875" customWidth="1"/>
    <col min="2" max="2" width="27.44140625" customWidth="1"/>
    <col min="3" max="3" width="10.109375" customWidth="1"/>
    <col min="4" max="5" width="10.6640625" customWidth="1"/>
    <col min="6" max="6" width="9" customWidth="1"/>
    <col min="7" max="7" width="10" customWidth="1"/>
    <col min="8" max="8" width="9.33203125" customWidth="1"/>
    <col min="9" max="10" width="8.6640625" customWidth="1"/>
    <col min="11" max="11" width="8.88671875" customWidth="1"/>
    <col min="12" max="12" width="10.33203125" customWidth="1"/>
    <col min="13" max="13" width="8.6640625" customWidth="1"/>
    <col min="14" max="14" width="12.44140625" customWidth="1"/>
    <col min="15" max="15" width="10.88671875" customWidth="1"/>
    <col min="16" max="16" width="15.5546875" customWidth="1"/>
    <col min="17" max="17" width="13.109375" customWidth="1"/>
    <col min="18" max="18" width="7.33203125" customWidth="1"/>
  </cols>
  <sheetData>
    <row r="1" spans="1:18" s="14" customFormat="1" ht="21.6" customHeight="1">
      <c r="A1" s="135" t="s">
        <v>254</v>
      </c>
      <c r="B1" s="138"/>
      <c r="C1" s="138"/>
      <c r="D1" s="138"/>
      <c r="E1" s="138"/>
      <c r="F1" s="138"/>
      <c r="G1" s="138"/>
      <c r="H1" s="138"/>
      <c r="I1" s="138"/>
      <c r="J1" s="138"/>
      <c r="K1" s="138"/>
      <c r="L1" s="138"/>
      <c r="M1" s="138"/>
      <c r="N1" s="138"/>
      <c r="P1" s="139"/>
      <c r="Q1" s="139"/>
      <c r="R1" s="139"/>
    </row>
    <row r="2" spans="1:18" s="15" customFormat="1" ht="45" customHeight="1">
      <c r="A2" s="230"/>
      <c r="B2" s="231"/>
      <c r="C2" s="658">
        <v>2022</v>
      </c>
      <c r="D2" s="659"/>
      <c r="E2" s="660"/>
      <c r="F2" s="659">
        <v>2023</v>
      </c>
      <c r="G2" s="659"/>
      <c r="H2" s="659"/>
      <c r="I2" s="659"/>
      <c r="J2" s="659"/>
      <c r="K2" s="659"/>
      <c r="L2" s="659"/>
      <c r="M2" s="659"/>
      <c r="N2" s="660"/>
      <c r="O2" s="54" t="s">
        <v>68</v>
      </c>
      <c r="P2" s="55" t="s">
        <v>167</v>
      </c>
      <c r="Q2" s="56" t="s">
        <v>108</v>
      </c>
    </row>
    <row r="3" spans="1:18" s="15" customFormat="1" ht="15.6" customHeight="1">
      <c r="A3" s="232"/>
      <c r="B3" s="233" t="s">
        <v>98</v>
      </c>
      <c r="C3" s="224" t="s">
        <v>121</v>
      </c>
      <c r="D3" s="225" t="s">
        <v>122</v>
      </c>
      <c r="E3" s="226" t="s">
        <v>123</v>
      </c>
      <c r="F3" s="225" t="s">
        <v>124</v>
      </c>
      <c r="G3" s="225" t="s">
        <v>125</v>
      </c>
      <c r="H3" s="225" t="s">
        <v>118</v>
      </c>
      <c r="I3" s="225" t="s">
        <v>120</v>
      </c>
      <c r="J3" s="225" t="s">
        <v>126</v>
      </c>
      <c r="K3" s="225" t="s">
        <v>127</v>
      </c>
      <c r="L3" s="225" t="s">
        <v>128</v>
      </c>
      <c r="M3" s="225" t="s">
        <v>129</v>
      </c>
      <c r="N3" s="119" t="s">
        <v>130</v>
      </c>
      <c r="O3" s="227"/>
      <c r="P3" s="228">
        <v>45086</v>
      </c>
      <c r="Q3" s="229"/>
      <c r="R3" s="334"/>
    </row>
    <row r="4" spans="1:18" ht="12.6" customHeight="1">
      <c r="A4" s="7"/>
      <c r="B4" s="17"/>
      <c r="C4" s="18"/>
      <c r="D4" s="19"/>
      <c r="E4" s="19"/>
      <c r="F4" s="19"/>
      <c r="G4" s="19"/>
      <c r="H4" s="20"/>
      <c r="I4" s="21"/>
      <c r="J4" s="21"/>
      <c r="K4" s="21"/>
      <c r="L4" s="21"/>
      <c r="M4" s="21"/>
      <c r="N4" s="22"/>
      <c r="O4" s="23"/>
      <c r="P4" s="24"/>
      <c r="Q4" s="27"/>
      <c r="R4" s="335"/>
    </row>
    <row r="5" spans="1:18" s="15" customFormat="1" ht="15.6" customHeight="1">
      <c r="A5" s="47"/>
      <c r="B5" s="48"/>
      <c r="C5" s="653" t="s">
        <v>41</v>
      </c>
      <c r="D5" s="661"/>
      <c r="E5" s="661"/>
      <c r="F5" s="661"/>
      <c r="G5" s="661"/>
      <c r="H5" s="661"/>
      <c r="I5" s="661"/>
      <c r="J5" s="661"/>
      <c r="K5" s="661"/>
      <c r="L5" s="661"/>
      <c r="M5" s="661"/>
      <c r="N5" s="662"/>
      <c r="O5" s="663" t="s">
        <v>39</v>
      </c>
      <c r="P5" s="664"/>
      <c r="Q5" s="49" t="s">
        <v>40</v>
      </c>
      <c r="R5" s="336"/>
    </row>
    <row r="6" spans="1:18" s="14" customFormat="1" ht="12.6" customHeight="1">
      <c r="A6" s="234"/>
      <c r="B6" s="235"/>
      <c r="C6" s="220"/>
      <c r="D6" s="221"/>
      <c r="E6" s="140"/>
      <c r="F6" s="221"/>
      <c r="G6" s="221"/>
      <c r="H6" s="236"/>
      <c r="I6" s="221"/>
      <c r="J6" s="221"/>
      <c r="K6" s="221"/>
      <c r="L6" s="221"/>
      <c r="M6" s="221"/>
      <c r="N6" s="221"/>
      <c r="O6" s="237"/>
      <c r="P6" s="238"/>
      <c r="Q6" s="239"/>
      <c r="R6" s="337"/>
    </row>
    <row r="7" spans="1:18" s="14" customFormat="1" ht="16.2" customHeight="1">
      <c r="A7" s="651" t="s">
        <v>99</v>
      </c>
      <c r="B7" s="652"/>
      <c r="C7" s="240"/>
      <c r="D7" s="241"/>
      <c r="E7" s="241"/>
      <c r="F7" s="241"/>
      <c r="G7" s="241"/>
      <c r="H7" s="241"/>
      <c r="I7" s="241"/>
      <c r="J7" s="241"/>
      <c r="K7" s="241"/>
      <c r="L7" s="241"/>
      <c r="M7" s="241"/>
      <c r="N7" s="241"/>
      <c r="O7" s="242">
        <f>+O10+O9+O8</f>
        <v>1196590</v>
      </c>
      <c r="P7" s="243">
        <f>+P10+P9+P8</f>
        <v>1569607.5</v>
      </c>
      <c r="Q7" s="244">
        <f>+O7/P7</f>
        <v>0.762349823124571</v>
      </c>
      <c r="R7" s="338"/>
    </row>
    <row r="8" spans="1:18" s="14" customFormat="1" ht="16.2" customHeight="1">
      <c r="A8" s="234" t="s">
        <v>100</v>
      </c>
      <c r="B8" s="140" t="s">
        <v>137</v>
      </c>
      <c r="C8" s="240">
        <f>'Table 3A WTO Raw'!B47+'Table 3A WTO Raw'!E47</f>
        <v>216507</v>
      </c>
      <c r="D8" s="241">
        <f>'Table 3A WTO Raw'!C47+'Table 3A WTO Raw'!F47</f>
        <v>61461</v>
      </c>
      <c r="E8" s="241">
        <f>'Table 3A WTO Raw'!D47+'Table 3A WTO Raw'!G47</f>
        <v>186258</v>
      </c>
      <c r="F8" s="241">
        <f>'Table 3A WTO Raw'!$H$47</f>
        <v>84698</v>
      </c>
      <c r="G8" s="241">
        <f>'Table 3A WTO Raw'!$I$47</f>
        <v>50808</v>
      </c>
      <c r="H8" s="241">
        <f>'Table 3A WTO Raw'!$J$47</f>
        <v>65437</v>
      </c>
      <c r="I8" s="241">
        <f>'Table 3A WTO Raw'!$K$47</f>
        <v>69856</v>
      </c>
      <c r="J8" s="241">
        <f>'Table 3A WTO Raw'!$L$47</f>
        <v>123003</v>
      </c>
      <c r="K8" s="241"/>
      <c r="L8" s="241"/>
      <c r="M8" s="241"/>
      <c r="N8" s="241"/>
      <c r="O8" s="242">
        <f t="shared" ref="O8:O13" si="0">SUM(C8:N8)</f>
        <v>858028</v>
      </c>
      <c r="P8" s="243">
        <f>'Table 8A FY 2023'!$D$9</f>
        <v>1157083</v>
      </c>
      <c r="Q8" s="244">
        <f t="shared" ref="Q8:Q14" si="1">+O8/P8</f>
        <v>0.74154403789529355</v>
      </c>
      <c r="R8" s="338"/>
    </row>
    <row r="9" spans="1:18" s="14" customFormat="1" ht="16.2" customHeight="1">
      <c r="A9" s="234" t="s">
        <v>101</v>
      </c>
      <c r="B9" s="140" t="s">
        <v>102</v>
      </c>
      <c r="C9" s="240">
        <f>'Table 4 Refined'!$B$14</f>
        <v>68659</v>
      </c>
      <c r="D9" s="241">
        <f>'Table 4 Refined'!$C$14</f>
        <v>288</v>
      </c>
      <c r="E9" s="241">
        <f>'Table 4 Refined'!$D$14</f>
        <v>2569</v>
      </c>
      <c r="F9" s="241">
        <f>'Table 4 Refined'!$E$14</f>
        <v>60818</v>
      </c>
      <c r="G9" s="241">
        <f>'Table 4 Refined'!$F$14</f>
        <v>476</v>
      </c>
      <c r="H9" s="246">
        <f>'Table 4 Refined'!$G$14</f>
        <v>1712</v>
      </c>
      <c r="I9" s="241">
        <f>'Table 4 Refined'!$H$14</f>
        <v>40799</v>
      </c>
      <c r="J9" s="246">
        <f>'Table 4 Refined'!$I$14</f>
        <v>590</v>
      </c>
      <c r="K9" s="247"/>
      <c r="L9" s="241"/>
      <c r="M9" s="241"/>
      <c r="N9" s="241"/>
      <c r="O9" s="245">
        <f t="shared" si="0"/>
        <v>175911</v>
      </c>
      <c r="P9" s="248">
        <f>'Table 8A FY 2023'!$D$19</f>
        <v>219046</v>
      </c>
      <c r="Q9" s="244">
        <f t="shared" si="1"/>
        <v>0.80307789231485627</v>
      </c>
      <c r="R9" s="338"/>
    </row>
    <row r="10" spans="1:18" s="14" customFormat="1" ht="16.2" customHeight="1">
      <c r="A10" s="234" t="s">
        <v>103</v>
      </c>
      <c r="B10" s="140" t="s">
        <v>104</v>
      </c>
      <c r="C10" s="240">
        <f>'Table 5 FTAs '!$C$30</f>
        <v>13285</v>
      </c>
      <c r="D10" s="249">
        <f>'Table 5 FTAs '!$D$30</f>
        <v>6937</v>
      </c>
      <c r="E10" s="241">
        <f>'Table 5 FTAs '!$E$30</f>
        <v>4379</v>
      </c>
      <c r="F10" s="241">
        <f>'Table 5 FTAs '!$H$30</f>
        <v>10642</v>
      </c>
      <c r="G10" s="241">
        <f>'Table 5 FTAs '!$I$30</f>
        <v>39805</v>
      </c>
      <c r="H10" s="241">
        <f>'Table 5 FTAs '!$J$30</f>
        <v>42639</v>
      </c>
      <c r="I10" s="333">
        <f>'Table 5 FTAs '!$K$30</f>
        <v>24321</v>
      </c>
      <c r="J10" s="241">
        <f>'Table 5 FTAs '!$L$30</f>
        <v>20643</v>
      </c>
      <c r="K10" s="241"/>
      <c r="L10" s="241"/>
      <c r="M10" s="241"/>
      <c r="N10" s="241"/>
      <c r="O10" s="245">
        <f t="shared" si="0"/>
        <v>162651</v>
      </c>
      <c r="P10" s="248">
        <f>'Table 8A FY 2023'!$D$42</f>
        <v>193478.5</v>
      </c>
      <c r="Q10" s="244">
        <f t="shared" si="1"/>
        <v>0.84066705086094839</v>
      </c>
      <c r="R10" s="338"/>
    </row>
    <row r="11" spans="1:18" s="14" customFormat="1" ht="16.2" customHeight="1">
      <c r="A11" s="234" t="s">
        <v>157</v>
      </c>
      <c r="B11" s="140" t="s">
        <v>105</v>
      </c>
      <c r="C11" s="240">
        <f>'Tables 6,7 Re-Export '!$B$23</f>
        <v>3599</v>
      </c>
      <c r="D11" s="241">
        <f>'Tables 6,7 Re-Export '!$C$23</f>
        <v>19268</v>
      </c>
      <c r="E11" s="250">
        <f>'Tables 6,7 Re-Export '!$D$23</f>
        <v>11635</v>
      </c>
      <c r="F11" s="250">
        <f>'Tables 6,7 Re-Export '!$E$23</f>
        <v>8220</v>
      </c>
      <c r="G11" s="250">
        <f>'Tables 6,7 Re-Export '!$F$23</f>
        <v>787</v>
      </c>
      <c r="H11" s="241">
        <f>'Tables 6,7 Re-Export '!$G$23</f>
        <v>11694</v>
      </c>
      <c r="I11" s="241">
        <f>'Tables 6,7 Re-Export '!$H$23</f>
        <v>0</v>
      </c>
      <c r="J11" s="241">
        <f>'Tables 6,7 Re-Export '!$I$23</f>
        <v>0</v>
      </c>
      <c r="K11" s="241"/>
      <c r="L11" s="241"/>
      <c r="M11" s="241"/>
      <c r="N11" s="241"/>
      <c r="O11" s="245">
        <f t="shared" si="0"/>
        <v>55203</v>
      </c>
      <c r="P11" s="248">
        <f>'Table 8A FY 2023'!$D$48</f>
        <v>226796.19753495211</v>
      </c>
      <c r="Q11" s="244">
        <f t="shared" si="1"/>
        <v>0.24340355173500003</v>
      </c>
      <c r="R11" s="338"/>
    </row>
    <row r="12" spans="1:18" s="14" customFormat="1" ht="16.2" customHeight="1">
      <c r="A12" s="234" t="s">
        <v>106</v>
      </c>
      <c r="B12" s="251" t="s">
        <v>138</v>
      </c>
      <c r="C12" s="240">
        <f>'Table 2 Mexico'!$B$19</f>
        <v>5303.18</v>
      </c>
      <c r="D12" s="241">
        <f>'Table 2 Mexico'!$C$19</f>
        <v>11332.460000000001</v>
      </c>
      <c r="E12" s="241">
        <f>'Table 2 Mexico'!$D$19</f>
        <v>57227.280000000006</v>
      </c>
      <c r="F12" s="241">
        <f>'Table 2 Mexico'!$E$19</f>
        <v>123624.62000000001</v>
      </c>
      <c r="G12" s="241">
        <f>'Table 2 Mexico'!$F$19</f>
        <v>121783.40000000001</v>
      </c>
      <c r="H12" s="241">
        <f>'Table 2 Mexico'!$G$19</f>
        <v>191250.5</v>
      </c>
      <c r="I12" s="241">
        <f>'Table 2 Mexico'!$H$19</f>
        <v>136367.94</v>
      </c>
      <c r="J12" s="241">
        <f>'Table 2 Mexico'!$I$19</f>
        <v>104212.84000000001</v>
      </c>
      <c r="K12" s="241"/>
      <c r="L12" s="241"/>
      <c r="M12" s="241"/>
      <c r="N12" s="241"/>
      <c r="O12" s="245">
        <f t="shared" si="0"/>
        <v>751102.22000000009</v>
      </c>
      <c r="P12" s="248">
        <f>'Table 8A FY 2023'!$D$46</f>
        <v>1043141.8530836911</v>
      </c>
      <c r="Q12" s="244">
        <f t="shared" si="1"/>
        <v>0.7200384279277301</v>
      </c>
      <c r="R12" s="338"/>
    </row>
    <row r="13" spans="1:18" s="14" customFormat="1" ht="18" customHeight="1">
      <c r="A13" s="234" t="s">
        <v>198</v>
      </c>
      <c r="B13" s="251" t="s">
        <v>168</v>
      </c>
      <c r="C13" s="321">
        <f>'Table 10 High Duty '!$B$33</f>
        <v>13494.454800000001</v>
      </c>
      <c r="D13" s="353">
        <f>'Table 10 High Duty '!$C$33</f>
        <v>28918.173100000007</v>
      </c>
      <c r="E13" s="246">
        <f>'Table 10 High Duty '!$D$33</f>
        <v>24313.481599999999</v>
      </c>
      <c r="F13" s="246">
        <f>'Table 10 High Duty '!$E$33</f>
        <v>17671.488700000005</v>
      </c>
      <c r="G13" s="246">
        <f>'Table 10 High Duty '!$F$33</f>
        <v>12286.638800000002</v>
      </c>
      <c r="H13" s="246">
        <f>'Table 10 High Duty '!$G$33</f>
        <v>38937.631699999998</v>
      </c>
      <c r="I13" s="246">
        <f>'Table 10 High Duty '!$H$33</f>
        <v>14457.84</v>
      </c>
      <c r="J13" s="246">
        <f>'Table 10 High Duty '!$I$33</f>
        <v>38885.94</v>
      </c>
      <c r="K13" s="246"/>
      <c r="L13" s="246"/>
      <c r="M13" s="246"/>
      <c r="N13" s="247"/>
      <c r="O13" s="245">
        <f t="shared" si="0"/>
        <v>188965.64869999999</v>
      </c>
      <c r="P13" s="248">
        <f>'Table 8A FY 2023'!$D$50</f>
        <v>226796.19753495211</v>
      </c>
      <c r="Q13" s="244">
        <f t="shared" si="1"/>
        <v>0.83319584170223149</v>
      </c>
      <c r="R13" s="338"/>
    </row>
    <row r="14" spans="1:18" s="14" customFormat="1" ht="16.2" customHeight="1">
      <c r="A14" s="222"/>
      <c r="B14" s="223" t="s">
        <v>35</v>
      </c>
      <c r="C14" s="252">
        <f t="shared" ref="C14:J14" si="2">SUM(C8:C13)</f>
        <v>320847.6348</v>
      </c>
      <c r="D14" s="252">
        <f t="shared" si="2"/>
        <v>128204.63310000001</v>
      </c>
      <c r="E14" s="252">
        <f t="shared" si="2"/>
        <v>286381.76159999997</v>
      </c>
      <c r="F14" s="252">
        <f t="shared" si="2"/>
        <v>305674.10869999998</v>
      </c>
      <c r="G14" s="252">
        <f t="shared" si="2"/>
        <v>225946.03880000004</v>
      </c>
      <c r="H14" s="252">
        <f t="shared" si="2"/>
        <v>351670.13170000003</v>
      </c>
      <c r="I14" s="252">
        <f t="shared" si="2"/>
        <v>285801.78000000003</v>
      </c>
      <c r="J14" s="252">
        <f t="shared" si="2"/>
        <v>287334.78000000003</v>
      </c>
      <c r="K14" s="252"/>
      <c r="L14" s="252"/>
      <c r="M14" s="252"/>
      <c r="N14" s="252"/>
      <c r="O14" s="253">
        <f>SUM(O8:O13)</f>
        <v>2191860.8687</v>
      </c>
      <c r="P14" s="254">
        <f>SUM(P8:P13)</f>
        <v>3066341.7481535953</v>
      </c>
      <c r="Q14" s="255">
        <f t="shared" si="1"/>
        <v>0.71481297543557698</v>
      </c>
      <c r="R14" s="338"/>
    </row>
    <row r="15" spans="1:18" s="14" customFormat="1" ht="12.6" customHeight="1">
      <c r="A15" s="234"/>
      <c r="B15" s="140"/>
      <c r="C15" s="332"/>
      <c r="D15" s="330"/>
      <c r="E15" s="330"/>
      <c r="F15" s="330"/>
      <c r="G15" s="330"/>
      <c r="H15" s="330"/>
      <c r="I15" s="333"/>
      <c r="J15" s="333"/>
      <c r="K15" s="330"/>
      <c r="L15" s="342"/>
      <c r="M15" s="341"/>
      <c r="N15" s="330"/>
      <c r="O15" s="245"/>
      <c r="P15" s="248"/>
      <c r="Q15" s="331"/>
      <c r="R15" s="338"/>
    </row>
    <row r="16" spans="1:18" s="14" customFormat="1" ht="15.6" customHeight="1">
      <c r="A16" s="234"/>
      <c r="B16" s="140"/>
      <c r="C16" s="653" t="s">
        <v>109</v>
      </c>
      <c r="D16" s="654"/>
      <c r="E16" s="654"/>
      <c r="F16" s="654"/>
      <c r="G16" s="654"/>
      <c r="H16" s="654"/>
      <c r="I16" s="654"/>
      <c r="J16" s="654"/>
      <c r="K16" s="654"/>
      <c r="L16" s="654"/>
      <c r="M16" s="654"/>
      <c r="N16" s="655"/>
      <c r="O16" s="656" t="s">
        <v>73</v>
      </c>
      <c r="P16" s="657"/>
      <c r="Q16" s="53" t="s">
        <v>40</v>
      </c>
      <c r="R16" s="339"/>
    </row>
    <row r="17" spans="1:18" s="14" customFormat="1" ht="12.6" customHeight="1">
      <c r="A17" s="234"/>
      <c r="B17" s="235"/>
      <c r="C17" s="653"/>
      <c r="D17" s="654"/>
      <c r="E17" s="654"/>
      <c r="F17" s="654"/>
      <c r="G17" s="654"/>
      <c r="H17" s="654"/>
      <c r="I17" s="654"/>
      <c r="J17" s="654"/>
      <c r="K17" s="654"/>
      <c r="L17" s="654"/>
      <c r="M17" s="654"/>
      <c r="N17" s="655"/>
      <c r="O17" s="656"/>
      <c r="P17" s="657"/>
      <c r="Q17" s="53"/>
      <c r="R17" s="339"/>
    </row>
    <row r="18" spans="1:18" s="14" customFormat="1" ht="15" customHeight="1">
      <c r="A18" s="651" t="s">
        <v>99</v>
      </c>
      <c r="B18" s="652"/>
      <c r="C18" s="240"/>
      <c r="D18" s="241"/>
      <c r="E18" s="241"/>
      <c r="F18" s="241"/>
      <c r="G18" s="241"/>
      <c r="H18" s="241"/>
      <c r="I18" s="241"/>
      <c r="J18" s="241"/>
      <c r="K18" s="241"/>
      <c r="L18" s="241"/>
      <c r="M18" s="241"/>
      <c r="N18" s="241"/>
      <c r="O18" s="242">
        <f>+O21+O20+O19</f>
        <v>1319014.6186375001</v>
      </c>
      <c r="P18" s="256">
        <f t="shared" ref="P18:P25" si="3">ROUND(+P7*1.10231125,0)</f>
        <v>1730196</v>
      </c>
      <c r="Q18" s="257">
        <f>+O18/P18</f>
        <v>0.7623498254749751</v>
      </c>
      <c r="R18" s="340"/>
    </row>
    <row r="19" spans="1:18" s="14" customFormat="1" ht="15" customHeight="1">
      <c r="A19" s="258" t="s">
        <v>100</v>
      </c>
      <c r="B19" s="140" t="s">
        <v>137</v>
      </c>
      <c r="C19" s="240">
        <f t="shared" ref="C19:J19" si="4">C8*1.10231125</f>
        <v>238658.10180375</v>
      </c>
      <c r="D19" s="241">
        <f t="shared" si="4"/>
        <v>67749.151736250002</v>
      </c>
      <c r="E19" s="241">
        <f t="shared" si="4"/>
        <v>205314.28880250003</v>
      </c>
      <c r="F19" s="241">
        <f t="shared" si="4"/>
        <v>93363.558252500006</v>
      </c>
      <c r="G19" s="241">
        <f t="shared" si="4"/>
        <v>56006.229990000007</v>
      </c>
      <c r="H19" s="241">
        <f t="shared" si="4"/>
        <v>72131.941266250011</v>
      </c>
      <c r="I19" s="241">
        <f t="shared" si="4"/>
        <v>77003.054680000001</v>
      </c>
      <c r="J19" s="241">
        <f t="shared" si="4"/>
        <v>135587.59068375002</v>
      </c>
      <c r="K19" s="241"/>
      <c r="L19" s="241"/>
      <c r="M19" s="241"/>
      <c r="N19" s="241"/>
      <c r="O19" s="242">
        <f t="shared" ref="O19:O25" si="5">+O8*1.10231125</f>
        <v>945813.91721500002</v>
      </c>
      <c r="P19" s="256">
        <f t="shared" si="3"/>
        <v>1275466</v>
      </c>
      <c r="Q19" s="257">
        <f t="shared" ref="Q19:Q25" si="6">+O19/P19</f>
        <v>0.74154381003884073</v>
      </c>
      <c r="R19" s="340"/>
    </row>
    <row r="20" spans="1:18" s="14" customFormat="1" ht="15" customHeight="1">
      <c r="A20" s="258" t="s">
        <v>101</v>
      </c>
      <c r="B20" s="140" t="s">
        <v>102</v>
      </c>
      <c r="C20" s="240">
        <f>C9*1.10231125</f>
        <v>75683.588113750011</v>
      </c>
      <c r="D20" s="241">
        <f t="shared" ref="D20:J20" si="7">D9*1.10231125</f>
        <v>317.46564000000001</v>
      </c>
      <c r="E20" s="241">
        <f t="shared" si="7"/>
        <v>2831.8376012500003</v>
      </c>
      <c r="F20" s="241">
        <f t="shared" si="7"/>
        <v>67040.365602500009</v>
      </c>
      <c r="G20" s="241">
        <f t="shared" si="7"/>
        <v>524.700155</v>
      </c>
      <c r="H20" s="241">
        <f t="shared" si="7"/>
        <v>1887.1568600000001</v>
      </c>
      <c r="I20" s="241">
        <f t="shared" si="7"/>
        <v>44973.196688750002</v>
      </c>
      <c r="J20" s="241">
        <f t="shared" si="7"/>
        <v>650.3636375000001</v>
      </c>
      <c r="K20" s="241"/>
      <c r="L20" s="241"/>
      <c r="M20" s="241"/>
      <c r="N20" s="241"/>
      <c r="O20" s="245">
        <f t="shared" si="5"/>
        <v>193908.67429875</v>
      </c>
      <c r="P20" s="256">
        <f t="shared" si="3"/>
        <v>241457</v>
      </c>
      <c r="Q20" s="257">
        <f t="shared" si="6"/>
        <v>0.80307746016371451</v>
      </c>
      <c r="R20" s="340"/>
    </row>
    <row r="21" spans="1:18" s="14" customFormat="1" ht="15" customHeight="1">
      <c r="A21" s="258" t="s">
        <v>103</v>
      </c>
      <c r="B21" s="140" t="s">
        <v>104</v>
      </c>
      <c r="C21" s="240">
        <f>C10*1.10231125</f>
        <v>14644.204956250001</v>
      </c>
      <c r="D21" s="241">
        <f t="shared" ref="D21:J21" si="8">D10*1.10231125</f>
        <v>7646.7331412500007</v>
      </c>
      <c r="E21" s="241">
        <f t="shared" si="8"/>
        <v>4827.0209637500002</v>
      </c>
      <c r="F21" s="241">
        <f t="shared" si="8"/>
        <v>11730.7963225</v>
      </c>
      <c r="G21" s="241">
        <f t="shared" si="8"/>
        <v>43877.49930625</v>
      </c>
      <c r="H21" s="241">
        <f t="shared" si="8"/>
        <v>47001.449388750007</v>
      </c>
      <c r="I21" s="241">
        <f t="shared" si="8"/>
        <v>26809.311911250003</v>
      </c>
      <c r="J21" s="241">
        <f t="shared" si="8"/>
        <v>22755.011133750002</v>
      </c>
      <c r="K21" s="241"/>
      <c r="L21" s="241"/>
      <c r="M21" s="241"/>
      <c r="N21" s="241"/>
      <c r="O21" s="245">
        <f t="shared" si="5"/>
        <v>179292.02712375001</v>
      </c>
      <c r="P21" s="256">
        <f t="shared" si="3"/>
        <v>213274</v>
      </c>
      <c r="Q21" s="257">
        <f t="shared" si="6"/>
        <v>0.84066518714775362</v>
      </c>
      <c r="R21" s="340"/>
    </row>
    <row r="22" spans="1:18" s="14" customFormat="1" ht="15" customHeight="1">
      <c r="A22" s="258" t="s">
        <v>157</v>
      </c>
      <c r="B22" s="140" t="s">
        <v>105</v>
      </c>
      <c r="C22" s="240">
        <f>C11*1.10231125</f>
        <v>3967.2181887500001</v>
      </c>
      <c r="D22" s="241">
        <f t="shared" ref="D22:J22" si="9">D11*1.10231125</f>
        <v>21239.333165</v>
      </c>
      <c r="E22" s="241">
        <f t="shared" si="9"/>
        <v>12825.39139375</v>
      </c>
      <c r="F22" s="241">
        <f t="shared" si="9"/>
        <v>9060.9984750000003</v>
      </c>
      <c r="G22" s="241">
        <f t="shared" si="9"/>
        <v>867.51895375000004</v>
      </c>
      <c r="H22" s="241">
        <f t="shared" si="9"/>
        <v>12890.427757500001</v>
      </c>
      <c r="I22" s="241">
        <f t="shared" si="9"/>
        <v>0</v>
      </c>
      <c r="J22" s="241">
        <f t="shared" si="9"/>
        <v>0</v>
      </c>
      <c r="K22" s="241"/>
      <c r="L22" s="241"/>
      <c r="M22" s="241"/>
      <c r="N22" s="241"/>
      <c r="O22" s="245">
        <f t="shared" si="5"/>
        <v>60850.887933750004</v>
      </c>
      <c r="P22" s="256">
        <f t="shared" si="3"/>
        <v>250000</v>
      </c>
      <c r="Q22" s="257">
        <f t="shared" si="6"/>
        <v>0.24340355173500003</v>
      </c>
      <c r="R22" s="340"/>
    </row>
    <row r="23" spans="1:18" s="14" customFormat="1" ht="15" customHeight="1">
      <c r="A23" s="258" t="s">
        <v>106</v>
      </c>
      <c r="B23" s="259" t="s">
        <v>138</v>
      </c>
      <c r="C23" s="240">
        <f>C12*1.10231125</f>
        <v>5845.7549747750008</v>
      </c>
      <c r="D23" s="241">
        <f t="shared" ref="D23:J23" si="10">D12*1.10231125</f>
        <v>12491.898148175002</v>
      </c>
      <c r="E23" s="241">
        <f t="shared" si="10"/>
        <v>63082.274550900009</v>
      </c>
      <c r="F23" s="241">
        <f t="shared" si="10"/>
        <v>136272.80940297502</v>
      </c>
      <c r="G23" s="241">
        <f t="shared" si="10"/>
        <v>134243.21188325001</v>
      </c>
      <c r="H23" s="241">
        <f t="shared" si="10"/>
        <v>210817.57771812502</v>
      </c>
      <c r="I23" s="241">
        <f t="shared" si="10"/>
        <v>150319.91440132502</v>
      </c>
      <c r="J23" s="241">
        <f t="shared" si="10"/>
        <v>114874.98592645003</v>
      </c>
      <c r="K23" s="241"/>
      <c r="L23" s="241"/>
      <c r="M23" s="241"/>
      <c r="N23" s="241"/>
      <c r="O23" s="245">
        <f t="shared" si="5"/>
        <v>827948.42700597516</v>
      </c>
      <c r="P23" s="256">
        <f t="shared" si="3"/>
        <v>1149867</v>
      </c>
      <c r="Q23" s="257">
        <f t="shared" si="6"/>
        <v>0.72003842792772998</v>
      </c>
      <c r="R23" s="340"/>
    </row>
    <row r="24" spans="1:18" s="14" customFormat="1" ht="16.2" customHeight="1">
      <c r="A24" s="234" t="s">
        <v>198</v>
      </c>
      <c r="B24" s="251" t="s">
        <v>168</v>
      </c>
      <c r="C24" s="240">
        <f>C13*1.10231125</f>
        <v>14875.089338656502</v>
      </c>
      <c r="D24" s="241">
        <f t="shared" ref="D24:J24" si="11">D13*1.10231125</f>
        <v>31876.827537577385</v>
      </c>
      <c r="E24" s="241">
        <f t="shared" si="11"/>
        <v>26801.024294348001</v>
      </c>
      <c r="F24" s="241">
        <f t="shared" si="11"/>
        <v>19479.480798257882</v>
      </c>
      <c r="G24" s="241">
        <f t="shared" si="11"/>
        <v>13543.700173926503</v>
      </c>
      <c r="H24" s="241">
        <f t="shared" si="11"/>
        <v>42921.389471266622</v>
      </c>
      <c r="I24" s="241">
        <f t="shared" si="11"/>
        <v>15937.0396827</v>
      </c>
      <c r="J24" s="241">
        <f t="shared" si="11"/>
        <v>42864.409128825006</v>
      </c>
      <c r="K24" s="241"/>
      <c r="L24" s="241"/>
      <c r="M24" s="241"/>
      <c r="N24" s="241"/>
      <c r="O24" s="245">
        <f t="shared" si="5"/>
        <v>208298.96042555789</v>
      </c>
      <c r="P24" s="256">
        <f t="shared" si="3"/>
        <v>250000</v>
      </c>
      <c r="Q24" s="257">
        <f t="shared" si="6"/>
        <v>0.8331958417022316</v>
      </c>
      <c r="R24" s="340"/>
    </row>
    <row r="25" spans="1:18" s="14" customFormat="1" ht="15" customHeight="1">
      <c r="A25" s="222"/>
      <c r="B25" s="260" t="s">
        <v>35</v>
      </c>
      <c r="C25" s="261">
        <f t="shared" ref="C25:J25" si="12">SUM(C19:C24)</f>
        <v>353673.9573759315</v>
      </c>
      <c r="D25" s="275">
        <f t="shared" si="12"/>
        <v>141321.40936825241</v>
      </c>
      <c r="E25" s="275">
        <f t="shared" si="12"/>
        <v>315681.8376064981</v>
      </c>
      <c r="F25" s="275">
        <f t="shared" si="12"/>
        <v>336948.0088537329</v>
      </c>
      <c r="G25" s="275">
        <f t="shared" si="12"/>
        <v>249062.86046217653</v>
      </c>
      <c r="H25" s="275">
        <f t="shared" si="12"/>
        <v>387649.94246189168</v>
      </c>
      <c r="I25" s="275">
        <f t="shared" si="12"/>
        <v>315042.51736402506</v>
      </c>
      <c r="J25" s="275">
        <f t="shared" si="12"/>
        <v>316732.36051027506</v>
      </c>
      <c r="K25" s="275"/>
      <c r="L25" s="275"/>
      <c r="M25" s="275"/>
      <c r="N25" s="275"/>
      <c r="O25" s="253">
        <f t="shared" si="5"/>
        <v>2416112.8940027831</v>
      </c>
      <c r="P25" s="262">
        <f t="shared" si="3"/>
        <v>3380063</v>
      </c>
      <c r="Q25" s="263">
        <f t="shared" si="6"/>
        <v>0.71481297656368625</v>
      </c>
      <c r="R25" s="340"/>
    </row>
    <row r="26" spans="1:18" s="14" customFormat="1" ht="13.95" customHeight="1">
      <c r="A26" s="140"/>
      <c r="B26" s="140"/>
      <c r="C26" s="140"/>
      <c r="D26" s="140"/>
      <c r="E26" s="140"/>
      <c r="F26" s="140"/>
      <c r="G26" s="140"/>
      <c r="H26" s="140"/>
      <c r="I26" s="140"/>
      <c r="J26" s="140"/>
      <c r="K26" s="140"/>
      <c r="L26" s="140"/>
      <c r="M26" s="140"/>
      <c r="N26" s="140"/>
      <c r="O26" s="140"/>
      <c r="P26" s="140"/>
      <c r="Q26" s="140"/>
      <c r="R26" s="140"/>
    </row>
    <row r="27" spans="1:18" s="14" customFormat="1" ht="16.2" customHeight="1">
      <c r="A27" s="140" t="s">
        <v>139</v>
      </c>
      <c r="B27" s="140"/>
      <c r="C27" s="140"/>
      <c r="D27" s="140"/>
      <c r="E27" s="140"/>
      <c r="F27" s="140"/>
      <c r="G27" s="140"/>
      <c r="H27" s="140"/>
      <c r="I27" s="264"/>
      <c r="J27" s="140"/>
      <c r="K27" s="140"/>
      <c r="L27" s="140"/>
      <c r="M27" s="140"/>
      <c r="N27" s="140"/>
      <c r="O27" s="140"/>
      <c r="P27" s="265"/>
      <c r="Q27" s="265"/>
      <c r="R27" s="265"/>
    </row>
    <row r="28" spans="1:18" s="14" customFormat="1" ht="16.2" customHeight="1">
      <c r="A28" s="140" t="s">
        <v>107</v>
      </c>
      <c r="B28" s="140"/>
      <c r="C28" s="140"/>
      <c r="D28" s="140"/>
      <c r="E28" s="140"/>
      <c r="F28" s="140"/>
      <c r="G28" s="140"/>
      <c r="H28" s="140"/>
      <c r="I28" s="140"/>
      <c r="J28" s="140"/>
      <c r="K28" s="140"/>
      <c r="L28" s="140"/>
      <c r="M28" s="140"/>
      <c r="N28" s="140"/>
      <c r="O28" s="266"/>
      <c r="P28" s="267"/>
      <c r="Q28" s="267"/>
      <c r="R28" s="267"/>
    </row>
    <row r="29" spans="1:18" s="14" customFormat="1" ht="16.2" customHeight="1">
      <c r="A29" s="25" t="s">
        <v>195</v>
      </c>
      <c r="B29" s="25"/>
      <c r="C29" s="25"/>
      <c r="D29" s="25"/>
      <c r="E29" s="25"/>
      <c r="F29" s="25"/>
      <c r="G29" s="140"/>
      <c r="H29" s="140"/>
      <c r="I29" s="140"/>
      <c r="J29" s="140"/>
      <c r="K29" s="140"/>
      <c r="L29" s="247"/>
      <c r="M29" s="140"/>
      <c r="N29" s="140"/>
      <c r="O29" s="268"/>
      <c r="P29" s="267"/>
      <c r="Q29" s="267"/>
      <c r="R29" s="267"/>
    </row>
    <row r="30" spans="1:18" s="14" customFormat="1" ht="16.2" customHeight="1">
      <c r="A30" s="140" t="s">
        <v>110</v>
      </c>
      <c r="B30" s="140"/>
      <c r="C30" s="269"/>
      <c r="D30" s="140"/>
      <c r="E30" s="270"/>
      <c r="F30" s="140"/>
      <c r="G30" s="270"/>
      <c r="H30" s="140"/>
      <c r="I30" s="140"/>
      <c r="J30" s="219"/>
      <c r="K30" s="219"/>
      <c r="L30" s="140"/>
      <c r="M30" s="140"/>
      <c r="N30" s="140"/>
      <c r="O30" s="140"/>
      <c r="P30" s="271"/>
      <c r="Q30" s="271"/>
      <c r="R30" s="271"/>
    </row>
    <row r="31" spans="1:18">
      <c r="A31" s="11"/>
      <c r="B31" s="11"/>
      <c r="C31" s="11"/>
      <c r="D31" s="11"/>
      <c r="E31" s="11"/>
      <c r="F31" s="11"/>
      <c r="G31" s="11"/>
      <c r="H31" s="11"/>
      <c r="I31" s="11"/>
      <c r="J31" s="16"/>
      <c r="K31" s="279"/>
      <c r="O31" s="33"/>
    </row>
    <row r="32" spans="1:18">
      <c r="C32" s="496"/>
      <c r="D32" s="12"/>
      <c r="E32" s="12"/>
      <c r="F32" s="12"/>
      <c r="G32" s="12"/>
      <c r="H32" s="12"/>
      <c r="I32" s="12"/>
      <c r="J32" s="12"/>
      <c r="K32" s="12"/>
      <c r="L32" s="12"/>
      <c r="M32" s="12"/>
      <c r="N32" s="12"/>
      <c r="O32" s="12"/>
    </row>
  </sheetData>
  <mergeCells count="10">
    <mergeCell ref="A7:B7"/>
    <mergeCell ref="C2:E2"/>
    <mergeCell ref="F2:N2"/>
    <mergeCell ref="C5:N5"/>
    <mergeCell ref="O5:P5"/>
    <mergeCell ref="A18:B18"/>
    <mergeCell ref="C17:N17"/>
    <mergeCell ref="O17:P17"/>
    <mergeCell ref="C16:N16"/>
    <mergeCell ref="O16:P16"/>
  </mergeCells>
  <pageMargins left="0.5" right="0.17" top="1" bottom="0.17" header="0.3" footer="0.17"/>
  <pageSetup scale="65" orientation="landscape" r:id="rId1"/>
  <ignoredErrors>
    <ignoredError sqref="Q7 O1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005F3-1CE9-4A2C-BDD9-66A4FDA20037}">
  <sheetPr codeName="Sheet6">
    <pageSetUpPr fitToPage="1"/>
  </sheetPr>
  <dimension ref="A1:N30"/>
  <sheetViews>
    <sheetView showGridLines="0" zoomScaleNormal="100" zoomScaleSheetLayoutView="75" workbookViewId="0">
      <selection activeCell="I19" sqref="I19"/>
    </sheetView>
  </sheetViews>
  <sheetFormatPr defaultColWidth="8.88671875" defaultRowHeight="13.2"/>
  <cols>
    <col min="1" max="1" width="28.33203125" style="26" customWidth="1"/>
    <col min="2" max="6" width="9.6640625" style="26" customWidth="1"/>
    <col min="7" max="7" width="9.44140625" style="407" customWidth="1"/>
    <col min="8" max="13" width="9.44140625" style="26" customWidth="1"/>
    <col min="14" max="14" width="14.44140625" style="26" customWidth="1"/>
    <col min="15" max="16384" width="8.88671875" style="26"/>
  </cols>
  <sheetData>
    <row r="1" spans="1:14" s="106" customFormat="1" ht="21.15" customHeight="1">
      <c r="A1" s="666" t="s">
        <v>265</v>
      </c>
      <c r="B1" s="667"/>
      <c r="C1" s="667"/>
      <c r="D1" s="668"/>
      <c r="E1" s="668"/>
      <c r="F1" s="668"/>
      <c r="G1" s="668"/>
      <c r="H1" s="668"/>
      <c r="I1" s="668"/>
      <c r="J1" s="668"/>
      <c r="K1" s="668"/>
      <c r="L1" s="668"/>
      <c r="M1" s="668"/>
      <c r="N1" s="668"/>
    </row>
    <row r="2" spans="1:14" ht="31.65" customHeight="1">
      <c r="A2" s="371"/>
      <c r="B2" s="372" t="s">
        <v>294</v>
      </c>
      <c r="C2" s="372" t="s">
        <v>309</v>
      </c>
      <c r="D2" s="372" t="s">
        <v>312</v>
      </c>
      <c r="E2" s="372" t="s">
        <v>332</v>
      </c>
      <c r="F2" s="372" t="s">
        <v>339</v>
      </c>
      <c r="G2" s="372" t="s">
        <v>347</v>
      </c>
      <c r="H2" s="372" t="s">
        <v>340</v>
      </c>
      <c r="I2" s="372" t="s">
        <v>351</v>
      </c>
      <c r="J2" s="372" t="s">
        <v>261</v>
      </c>
      <c r="K2" s="372" t="s">
        <v>262</v>
      </c>
      <c r="L2" s="372" t="s">
        <v>263</v>
      </c>
      <c r="M2" s="373" t="s">
        <v>264</v>
      </c>
      <c r="N2" s="374" t="s">
        <v>257</v>
      </c>
    </row>
    <row r="3" spans="1:14" ht="18" customHeight="1">
      <c r="A3" s="375"/>
      <c r="B3" s="669" t="s">
        <v>65</v>
      </c>
      <c r="C3" s="670"/>
      <c r="D3" s="670"/>
      <c r="E3" s="670"/>
      <c r="F3" s="670"/>
      <c r="G3" s="670"/>
      <c r="H3" s="670"/>
      <c r="I3" s="670"/>
      <c r="J3" s="670"/>
      <c r="K3" s="670"/>
      <c r="L3" s="670"/>
      <c r="M3" s="671"/>
      <c r="N3" s="376"/>
    </row>
    <row r="4" spans="1:14" ht="15.6" customHeight="1">
      <c r="A4" s="377" t="s">
        <v>44</v>
      </c>
      <c r="B4" s="378"/>
      <c r="C4" s="379"/>
      <c r="D4" s="379"/>
      <c r="E4" s="379"/>
      <c r="F4" s="380"/>
      <c r="G4" s="379"/>
      <c r="H4" s="379"/>
      <c r="I4" s="133"/>
      <c r="J4" s="133"/>
      <c r="K4" s="381"/>
      <c r="L4" s="381"/>
      <c r="M4" s="382"/>
      <c r="N4" s="383"/>
    </row>
    <row r="5" spans="1:14" ht="15.6" customHeight="1">
      <c r="A5" s="392" t="s">
        <v>313</v>
      </c>
      <c r="B5" s="378">
        <v>0</v>
      </c>
      <c r="C5" s="379">
        <v>0</v>
      </c>
      <c r="D5" s="379">
        <v>0</v>
      </c>
      <c r="E5" s="379">
        <v>7200</v>
      </c>
      <c r="F5" s="599">
        <v>30000</v>
      </c>
      <c r="G5" s="393">
        <v>38776.199999999997</v>
      </c>
      <c r="H5" s="379"/>
      <c r="I5" s="133"/>
      <c r="J5" s="133"/>
      <c r="K5" s="381"/>
      <c r="L5" s="381"/>
      <c r="M5" s="382"/>
      <c r="N5" s="383">
        <f t="shared" ref="N5:N16" si="0">SUM(B5:M5)</f>
        <v>75976.2</v>
      </c>
    </row>
    <row r="6" spans="1:14" ht="15.6" customHeight="1">
      <c r="A6" s="392" t="s">
        <v>315</v>
      </c>
      <c r="B6" s="378">
        <v>0</v>
      </c>
      <c r="C6" s="379">
        <v>0</v>
      </c>
      <c r="D6" s="379">
        <v>0</v>
      </c>
      <c r="E6" s="379">
        <v>1100</v>
      </c>
      <c r="F6" s="599">
        <v>1368</v>
      </c>
      <c r="G6" s="393">
        <v>2844</v>
      </c>
      <c r="H6" s="379"/>
      <c r="I6" s="133"/>
      <c r="J6" s="133"/>
      <c r="K6" s="381"/>
      <c r="L6" s="381"/>
      <c r="M6" s="382"/>
      <c r="N6" s="383">
        <f t="shared" si="0"/>
        <v>5312</v>
      </c>
    </row>
    <row r="7" spans="1:14" ht="15.6" customHeight="1">
      <c r="A7" s="384" t="s">
        <v>199</v>
      </c>
      <c r="B7" s="385">
        <v>1988</v>
      </c>
      <c r="C7" s="386">
        <v>7796</v>
      </c>
      <c r="D7" s="386">
        <v>6877</v>
      </c>
      <c r="E7" s="387">
        <v>12542</v>
      </c>
      <c r="F7" s="386">
        <v>19265</v>
      </c>
      <c r="G7" s="388">
        <v>25732.899999999998</v>
      </c>
      <c r="H7" s="393"/>
      <c r="I7" s="388"/>
      <c r="J7" s="83"/>
      <c r="K7" s="396"/>
      <c r="L7" s="381"/>
      <c r="M7" s="382"/>
      <c r="N7" s="383">
        <f t="shared" si="0"/>
        <v>74200.899999999994</v>
      </c>
    </row>
    <row r="8" spans="1:14" ht="15.6" customHeight="1">
      <c r="A8" s="384" t="s">
        <v>201</v>
      </c>
      <c r="B8" s="385">
        <v>490</v>
      </c>
      <c r="C8" s="386">
        <v>0</v>
      </c>
      <c r="D8" s="386">
        <v>0</v>
      </c>
      <c r="E8" s="387">
        <v>490</v>
      </c>
      <c r="F8" s="386">
        <v>6815</v>
      </c>
      <c r="G8" s="388">
        <v>4742</v>
      </c>
      <c r="H8" s="393"/>
      <c r="I8" s="467"/>
      <c r="J8" s="83"/>
      <c r="K8" s="396"/>
      <c r="L8" s="381"/>
      <c r="M8" s="382"/>
      <c r="N8" s="383">
        <f t="shared" si="0"/>
        <v>12537</v>
      </c>
    </row>
    <row r="9" spans="1:14" ht="15.6" customHeight="1">
      <c r="A9" s="384" t="s">
        <v>202</v>
      </c>
      <c r="B9" s="385">
        <v>0</v>
      </c>
      <c r="C9" s="386">
        <v>0</v>
      </c>
      <c r="D9" s="386">
        <v>0</v>
      </c>
      <c r="E9" s="387">
        <v>0</v>
      </c>
      <c r="F9" s="386">
        <v>0</v>
      </c>
      <c r="G9" s="388">
        <v>225</v>
      </c>
      <c r="H9" s="393"/>
      <c r="I9" s="467"/>
      <c r="J9" s="83"/>
      <c r="K9" s="396"/>
      <c r="L9" s="381"/>
      <c r="M9" s="382"/>
      <c r="N9" s="383">
        <f t="shared" si="0"/>
        <v>225</v>
      </c>
    </row>
    <row r="10" spans="1:14" ht="15.6" customHeight="1">
      <c r="A10" s="384" t="s">
        <v>203</v>
      </c>
      <c r="B10" s="385">
        <v>523</v>
      </c>
      <c r="C10" s="386">
        <v>416</v>
      </c>
      <c r="D10" s="386">
        <v>332</v>
      </c>
      <c r="E10" s="391">
        <v>316</v>
      </c>
      <c r="F10" s="390">
        <v>271</v>
      </c>
      <c r="G10" s="388">
        <v>613.29999999999995</v>
      </c>
      <c r="H10" s="393"/>
      <c r="I10" s="467"/>
      <c r="J10" s="83"/>
      <c r="K10" s="396"/>
      <c r="L10" s="381"/>
      <c r="M10" s="382"/>
      <c r="N10" s="383">
        <f t="shared" si="0"/>
        <v>2471.3000000000002</v>
      </c>
    </row>
    <row r="11" spans="1:14" ht="15.6" customHeight="1">
      <c r="A11" s="384" t="s">
        <v>204</v>
      </c>
      <c r="B11" s="385">
        <v>0</v>
      </c>
      <c r="C11" s="386">
        <v>1000</v>
      </c>
      <c r="D11" s="386">
        <v>1425</v>
      </c>
      <c r="E11" s="387">
        <v>2824</v>
      </c>
      <c r="F11" s="386">
        <v>2273</v>
      </c>
      <c r="G11" s="388">
        <v>2023.2</v>
      </c>
      <c r="H11" s="393"/>
      <c r="I11" s="467"/>
      <c r="J11" s="83"/>
      <c r="K11" s="396"/>
      <c r="L11" s="381"/>
      <c r="M11" s="382"/>
      <c r="N11" s="383">
        <f t="shared" si="0"/>
        <v>9545.2000000000007</v>
      </c>
    </row>
    <row r="12" spans="1:14" ht="15.6" customHeight="1">
      <c r="A12" s="384" t="s">
        <v>205</v>
      </c>
      <c r="B12" s="385">
        <v>0</v>
      </c>
      <c r="C12" s="386">
        <v>219</v>
      </c>
      <c r="D12" s="386">
        <v>334</v>
      </c>
      <c r="E12" s="391">
        <v>32478</v>
      </c>
      <c r="F12" s="390">
        <v>429</v>
      </c>
      <c r="G12" s="388">
        <v>32649.1</v>
      </c>
      <c r="H12" s="393"/>
      <c r="I12" s="467"/>
      <c r="J12" s="83"/>
      <c r="K12" s="396"/>
      <c r="L12" s="381"/>
      <c r="M12" s="382"/>
      <c r="N12" s="383">
        <f t="shared" si="0"/>
        <v>66109.100000000006</v>
      </c>
    </row>
    <row r="13" spans="1:14" ht="15.6" customHeight="1">
      <c r="A13" s="384" t="s">
        <v>316</v>
      </c>
      <c r="B13" s="385">
        <v>0</v>
      </c>
      <c r="C13" s="386">
        <v>0</v>
      </c>
      <c r="D13" s="386">
        <v>0</v>
      </c>
      <c r="E13" s="391">
        <v>0</v>
      </c>
      <c r="F13" s="83">
        <v>22682</v>
      </c>
      <c r="G13" s="388">
        <v>0</v>
      </c>
      <c r="H13" s="393"/>
      <c r="I13" s="467"/>
      <c r="J13" s="83"/>
      <c r="K13" s="396"/>
      <c r="L13" s="381"/>
      <c r="M13" s="382"/>
      <c r="N13" s="383">
        <f t="shared" si="0"/>
        <v>22682</v>
      </c>
    </row>
    <row r="14" spans="1:14" ht="15.6" customHeight="1">
      <c r="A14" s="384" t="s">
        <v>206</v>
      </c>
      <c r="B14" s="385">
        <v>941</v>
      </c>
      <c r="C14" s="386">
        <v>130</v>
      </c>
      <c r="D14" s="386">
        <v>0</v>
      </c>
      <c r="E14" s="391">
        <v>0</v>
      </c>
      <c r="F14" s="390">
        <v>250</v>
      </c>
      <c r="G14" s="388">
        <v>499.9</v>
      </c>
      <c r="H14" s="393"/>
      <c r="I14" s="393"/>
      <c r="J14" s="83"/>
      <c r="K14" s="396"/>
      <c r="L14" s="381"/>
      <c r="M14" s="382"/>
      <c r="N14" s="383">
        <f t="shared" si="0"/>
        <v>1820.9</v>
      </c>
    </row>
    <row r="15" spans="1:14" ht="15.6" customHeight="1">
      <c r="A15" s="384" t="s">
        <v>207</v>
      </c>
      <c r="B15" s="385">
        <v>0</v>
      </c>
      <c r="C15" s="386">
        <v>0</v>
      </c>
      <c r="D15" s="386">
        <v>44254</v>
      </c>
      <c r="E15" s="83">
        <v>58894</v>
      </c>
      <c r="F15" s="83">
        <v>30000</v>
      </c>
      <c r="G15" s="388">
        <v>71279.199999999997</v>
      </c>
      <c r="H15" s="393"/>
      <c r="I15" s="393"/>
      <c r="J15" s="83"/>
      <c r="K15" s="396"/>
      <c r="L15" s="381"/>
      <c r="M15" s="382"/>
      <c r="N15" s="383">
        <f t="shared" si="0"/>
        <v>204427.2</v>
      </c>
    </row>
    <row r="16" spans="1:14" ht="15.6" customHeight="1">
      <c r="A16" s="384" t="s">
        <v>209</v>
      </c>
      <c r="B16" s="385">
        <v>1061</v>
      </c>
      <c r="C16" s="386">
        <v>1130</v>
      </c>
      <c r="D16" s="386">
        <v>766</v>
      </c>
      <c r="E16" s="83">
        <v>783</v>
      </c>
      <c r="F16" s="83">
        <v>1537</v>
      </c>
      <c r="G16" s="388">
        <v>1040.2</v>
      </c>
      <c r="H16" s="393"/>
      <c r="I16" s="393"/>
      <c r="J16" s="83"/>
      <c r="K16" s="396"/>
      <c r="L16" s="381"/>
      <c r="M16" s="382"/>
      <c r="N16" s="383">
        <f t="shared" si="0"/>
        <v>6317.2</v>
      </c>
    </row>
    <row r="17" spans="1:14" ht="14.4" customHeight="1">
      <c r="A17" s="392"/>
      <c r="B17" s="385"/>
      <c r="C17" s="386"/>
      <c r="D17" s="386"/>
      <c r="E17" s="391"/>
      <c r="F17" s="391"/>
      <c r="G17" s="393"/>
      <c r="H17" s="379"/>
      <c r="I17" s="133"/>
      <c r="J17" s="133"/>
      <c r="K17" s="389"/>
      <c r="L17" s="381"/>
      <c r="M17" s="382"/>
      <c r="N17" s="383"/>
    </row>
    <row r="18" spans="1:14" ht="15.6" customHeight="1">
      <c r="A18" s="394" t="s">
        <v>72</v>
      </c>
      <c r="B18" s="395">
        <f>SUM(B5:B16)</f>
        <v>5003</v>
      </c>
      <c r="C18" s="395">
        <f t="shared" ref="C18:G18" si="1">SUM(C5:C16)</f>
        <v>10691</v>
      </c>
      <c r="D18" s="395">
        <f t="shared" si="1"/>
        <v>53988</v>
      </c>
      <c r="E18" s="395">
        <f t="shared" si="1"/>
        <v>116627</v>
      </c>
      <c r="F18" s="395">
        <f t="shared" si="1"/>
        <v>114890</v>
      </c>
      <c r="G18" s="395">
        <f t="shared" si="1"/>
        <v>180425</v>
      </c>
      <c r="H18" s="395">
        <v>128649</v>
      </c>
      <c r="I18" s="395">
        <v>98314</v>
      </c>
      <c r="J18" s="395"/>
      <c r="K18" s="395"/>
      <c r="L18" s="396"/>
      <c r="M18" s="396"/>
      <c r="N18" s="383">
        <f>SUM(B18:M18)</f>
        <v>708587</v>
      </c>
    </row>
    <row r="19" spans="1:14" ht="15.6">
      <c r="A19" s="397" t="s">
        <v>210</v>
      </c>
      <c r="B19" s="398">
        <f t="shared" ref="B19:I19" si="2">B18*1.06</f>
        <v>5303.18</v>
      </c>
      <c r="C19" s="399">
        <f t="shared" si="2"/>
        <v>11332.460000000001</v>
      </c>
      <c r="D19" s="399">
        <f t="shared" si="2"/>
        <v>57227.280000000006</v>
      </c>
      <c r="E19" s="399">
        <f t="shared" si="2"/>
        <v>123624.62000000001</v>
      </c>
      <c r="F19" s="399">
        <f t="shared" si="2"/>
        <v>121783.40000000001</v>
      </c>
      <c r="G19" s="399">
        <f t="shared" si="2"/>
        <v>191250.5</v>
      </c>
      <c r="H19" s="399">
        <f t="shared" si="2"/>
        <v>136367.94</v>
      </c>
      <c r="I19" s="399">
        <f t="shared" si="2"/>
        <v>104212.84000000001</v>
      </c>
      <c r="J19" s="399"/>
      <c r="K19" s="399"/>
      <c r="L19" s="399"/>
      <c r="M19" s="399"/>
      <c r="N19" s="400">
        <f>SUM(B19:M19)</f>
        <v>751102.22000000009</v>
      </c>
    </row>
    <row r="20" spans="1:14" ht="13.2" customHeight="1">
      <c r="A20" s="401"/>
      <c r="B20" s="402"/>
      <c r="C20" s="402"/>
      <c r="D20" s="402"/>
      <c r="E20" s="403"/>
      <c r="F20" s="402"/>
      <c r="G20" s="403"/>
      <c r="H20" s="402"/>
      <c r="I20" s="402"/>
      <c r="J20" s="402"/>
      <c r="K20" s="402"/>
      <c r="L20" s="402"/>
      <c r="M20" s="402"/>
      <c r="N20" s="404"/>
    </row>
    <row r="21" spans="1:14" s="105" customFormat="1" ht="15" customHeight="1">
      <c r="A21" s="665" t="s">
        <v>211</v>
      </c>
      <c r="B21" s="665"/>
      <c r="C21" s="665"/>
      <c r="D21" s="665"/>
      <c r="E21" s="665"/>
      <c r="F21" s="132"/>
      <c r="G21" s="405"/>
      <c r="H21" s="132"/>
      <c r="I21" s="132"/>
      <c r="J21" s="132"/>
      <c r="K21" s="467"/>
      <c r="L21" s="467"/>
      <c r="M21" s="132"/>
      <c r="N21" s="132"/>
    </row>
    <row r="22" spans="1:14" ht="15" customHeight="1">
      <c r="A22" s="665" t="s">
        <v>212</v>
      </c>
      <c r="B22" s="665"/>
      <c r="C22" s="665"/>
      <c r="D22" s="665"/>
      <c r="E22" s="665"/>
      <c r="F22" s="665"/>
      <c r="G22" s="665"/>
      <c r="H22" s="665"/>
      <c r="I22" s="665"/>
      <c r="J22" s="665"/>
      <c r="K22" s="665"/>
      <c r="L22" s="665"/>
      <c r="M22" s="665"/>
      <c r="N22" s="665"/>
    </row>
    <row r="23" spans="1:14" ht="14.4" customHeight="1">
      <c r="A23" s="665"/>
      <c r="B23" s="665"/>
      <c r="C23" s="665"/>
      <c r="D23" s="665"/>
      <c r="E23" s="665"/>
      <c r="F23" s="665"/>
      <c r="G23" s="665"/>
      <c r="H23" s="665"/>
      <c r="I23" s="665"/>
      <c r="J23" s="665"/>
      <c r="K23" s="665"/>
      <c r="L23" s="665"/>
      <c r="M23" s="665"/>
      <c r="N23" s="665"/>
    </row>
    <row r="24" spans="1:14" s="105" customFormat="1" ht="14.4" customHeight="1">
      <c r="A24" s="665" t="s">
        <v>213</v>
      </c>
      <c r="B24" s="665"/>
      <c r="C24" s="665"/>
      <c r="D24" s="665"/>
      <c r="E24" s="665"/>
      <c r="F24" s="665"/>
      <c r="G24" s="665"/>
      <c r="H24" s="108"/>
      <c r="I24" s="132"/>
      <c r="J24" s="132"/>
      <c r="K24" s="132"/>
      <c r="L24" s="132"/>
      <c r="M24" s="132"/>
      <c r="N24" s="406"/>
    </row>
    <row r="25" spans="1:14" s="105" customFormat="1" ht="14.25" customHeight="1">
      <c r="A25" s="665" t="s">
        <v>149</v>
      </c>
      <c r="B25" s="665"/>
      <c r="C25" s="665"/>
      <c r="D25" s="665"/>
      <c r="E25" s="132"/>
      <c r="F25" s="132"/>
      <c r="G25" s="107"/>
      <c r="H25" s="149"/>
      <c r="I25" s="467"/>
      <c r="J25" s="132"/>
      <c r="K25" s="132"/>
      <c r="L25" s="132"/>
      <c r="M25" s="132"/>
      <c r="N25" s="406"/>
    </row>
    <row r="26" spans="1:14">
      <c r="F26" s="112"/>
      <c r="H26" s="495"/>
    </row>
    <row r="30" spans="1:14">
      <c r="A30" s="572"/>
    </row>
  </sheetData>
  <mergeCells count="6">
    <mergeCell ref="A25:D25"/>
    <mergeCell ref="A1:N1"/>
    <mergeCell ref="B3:M3"/>
    <mergeCell ref="A21:E21"/>
    <mergeCell ref="A22:N23"/>
    <mergeCell ref="A24:G24"/>
  </mergeCells>
  <pageMargins left="0.5" right="0.17" top="1" bottom="0.17" header="0.3" footer="0.17"/>
  <pageSetup scale="81" orientation="landscape" r:id="rId1"/>
  <headerFooter differentOddEven="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CCB440-5130-4ECE-ACDF-3C710E008E88}">
  <sheetPr>
    <pageSetUpPr fitToPage="1"/>
  </sheetPr>
  <dimension ref="A1:Z58"/>
  <sheetViews>
    <sheetView topLeftCell="A32" zoomScaleNormal="100" zoomScaleSheetLayoutView="75" workbookViewId="0">
      <selection activeCell="S58" sqref="S58"/>
    </sheetView>
  </sheetViews>
  <sheetFormatPr defaultRowHeight="13.2"/>
  <cols>
    <col min="1" max="1" width="20.6640625" customWidth="1"/>
    <col min="2" max="2" width="12.6640625" customWidth="1"/>
    <col min="3" max="4" width="14.109375" style="620" customWidth="1"/>
    <col min="5" max="8" width="8.88671875" customWidth="1"/>
    <col min="9" max="9" width="8.6640625" customWidth="1"/>
    <col min="10" max="10" width="8.21875" customWidth="1"/>
    <col min="11" max="11" width="8.44140625" customWidth="1"/>
    <col min="12" max="12" width="8.5546875" customWidth="1"/>
    <col min="13" max="13" width="8.33203125" customWidth="1"/>
    <col min="14" max="14" width="8.44140625" customWidth="1"/>
    <col min="15" max="16" width="9.6640625" customWidth="1"/>
    <col min="17" max="17" width="11.5546875" customWidth="1"/>
    <col min="18" max="18" width="10.5546875" customWidth="1"/>
    <col min="19" max="19" width="15.21875" style="628" customWidth="1"/>
    <col min="20" max="20" width="10.5546875" customWidth="1"/>
    <col min="21" max="21" width="16.33203125" customWidth="1"/>
    <col min="22" max="22" width="7.33203125" customWidth="1"/>
  </cols>
  <sheetData>
    <row r="1" spans="1:26" ht="15.6">
      <c r="A1" s="171" t="s">
        <v>333</v>
      </c>
      <c r="B1" s="171"/>
      <c r="C1" s="137"/>
      <c r="D1" s="137"/>
      <c r="E1" s="171"/>
      <c r="F1" s="171"/>
      <c r="G1" s="171"/>
      <c r="H1" s="171"/>
      <c r="I1" s="171"/>
      <c r="J1" s="171"/>
      <c r="K1" s="171"/>
      <c r="L1" s="171"/>
      <c r="M1" s="171"/>
      <c r="N1" s="171"/>
      <c r="O1" s="171"/>
      <c r="P1" s="171"/>
      <c r="Q1" s="171"/>
      <c r="R1" s="171"/>
      <c r="S1" s="621"/>
      <c r="T1" s="14"/>
      <c r="U1" s="14"/>
      <c r="V1" s="14"/>
    </row>
    <row r="2" spans="1:26" ht="18" customHeight="1">
      <c r="A2" s="412"/>
      <c r="B2" s="673" t="s">
        <v>287</v>
      </c>
      <c r="C2" s="674"/>
      <c r="D2" s="675"/>
      <c r="E2" s="59" t="s">
        <v>224</v>
      </c>
      <c r="F2" s="59" t="s">
        <v>255</v>
      </c>
      <c r="G2" s="59" t="s">
        <v>256</v>
      </c>
      <c r="H2" s="59" t="s">
        <v>266</v>
      </c>
      <c r="I2" s="59" t="s">
        <v>259</v>
      </c>
      <c r="J2" s="59" t="s">
        <v>267</v>
      </c>
      <c r="K2" s="59" t="s">
        <v>268</v>
      </c>
      <c r="L2" s="59" t="s">
        <v>260</v>
      </c>
      <c r="M2" s="59" t="s">
        <v>269</v>
      </c>
      <c r="N2" s="59" t="s">
        <v>262</v>
      </c>
      <c r="O2" s="59" t="s">
        <v>263</v>
      </c>
      <c r="P2" s="60" t="s">
        <v>264</v>
      </c>
      <c r="Q2" s="676" t="s">
        <v>270</v>
      </c>
      <c r="R2" s="677"/>
      <c r="S2" s="677"/>
      <c r="T2" s="677"/>
      <c r="U2" s="678" t="s">
        <v>271</v>
      </c>
      <c r="V2" s="479"/>
    </row>
    <row r="3" spans="1:26" ht="26.4">
      <c r="A3" s="408"/>
      <c r="B3" s="116" t="s">
        <v>288</v>
      </c>
      <c r="C3" s="116" t="s">
        <v>292</v>
      </c>
      <c r="D3" s="519" t="s">
        <v>295</v>
      </c>
      <c r="E3" s="559">
        <v>44865</v>
      </c>
      <c r="F3" s="559">
        <v>44893</v>
      </c>
      <c r="G3" s="559">
        <v>44926</v>
      </c>
      <c r="H3" s="559">
        <v>44956</v>
      </c>
      <c r="I3" s="559">
        <v>44984</v>
      </c>
      <c r="J3" s="559">
        <v>45019</v>
      </c>
      <c r="K3" s="559">
        <v>45047</v>
      </c>
      <c r="L3" s="559">
        <v>45076</v>
      </c>
      <c r="M3" s="559">
        <v>45110</v>
      </c>
      <c r="N3" s="559">
        <v>45138</v>
      </c>
      <c r="O3" s="559">
        <v>45166</v>
      </c>
      <c r="P3" s="559">
        <v>45199</v>
      </c>
      <c r="Q3" s="116" t="s">
        <v>346</v>
      </c>
      <c r="R3" s="116" t="s">
        <v>215</v>
      </c>
      <c r="S3" s="116" t="s">
        <v>218</v>
      </c>
      <c r="T3" s="116" t="s">
        <v>216</v>
      </c>
      <c r="U3" s="679"/>
      <c r="V3" s="14"/>
    </row>
    <row r="4" spans="1:26" ht="14.4" customHeight="1">
      <c r="A4" s="413"/>
      <c r="B4" s="220"/>
      <c r="C4" s="614"/>
      <c r="D4" s="615"/>
      <c r="E4" s="680" t="s">
        <v>38</v>
      </c>
      <c r="F4" s="681"/>
      <c r="G4" s="681"/>
      <c r="H4" s="681"/>
      <c r="I4" s="681"/>
      <c r="J4" s="681"/>
      <c r="K4" s="681"/>
      <c r="L4" s="681"/>
      <c r="M4" s="681"/>
      <c r="N4" s="681"/>
      <c r="O4" s="681"/>
      <c r="P4" s="682"/>
      <c r="Q4" s="414"/>
      <c r="R4" s="414"/>
      <c r="S4" s="622"/>
      <c r="T4" s="413"/>
      <c r="U4" s="415"/>
      <c r="V4" s="140"/>
    </row>
    <row r="5" spans="1:26" ht="14.4">
      <c r="A5" s="413"/>
      <c r="B5" s="220"/>
      <c r="C5" s="614"/>
      <c r="D5" s="358"/>
      <c r="E5" s="591"/>
      <c r="F5" s="592"/>
      <c r="G5" s="592"/>
      <c r="H5" s="611"/>
      <c r="I5" s="612"/>
      <c r="J5" s="592"/>
      <c r="K5" s="592"/>
      <c r="L5" s="592"/>
      <c r="M5" s="592"/>
      <c r="N5" s="592"/>
      <c r="O5" s="592"/>
      <c r="P5" s="592"/>
      <c r="Q5" s="413"/>
      <c r="R5" s="413"/>
      <c r="S5" s="613"/>
      <c r="T5" s="577"/>
      <c r="U5" s="415"/>
      <c r="V5" s="140"/>
    </row>
    <row r="6" spans="1:26" ht="16.8" customHeight="1">
      <c r="A6" s="39" t="s">
        <v>0</v>
      </c>
      <c r="B6" s="422">
        <v>8600</v>
      </c>
      <c r="C6" s="616"/>
      <c r="D6" s="617">
        <v>8476</v>
      </c>
      <c r="E6" s="555">
        <v>0</v>
      </c>
      <c r="F6" s="36">
        <v>405</v>
      </c>
      <c r="G6" s="83">
        <v>12147</v>
      </c>
      <c r="H6" s="83">
        <v>1498</v>
      </c>
      <c r="I6" s="36">
        <v>0</v>
      </c>
      <c r="J6" s="36">
        <v>0</v>
      </c>
      <c r="K6" s="36">
        <v>0</v>
      </c>
      <c r="L6" s="36">
        <f>Q6-SUM(E6:K6)</f>
        <v>0</v>
      </c>
      <c r="M6" s="36"/>
      <c r="N6" s="83"/>
      <c r="O6" s="83"/>
      <c r="P6" s="36"/>
      <c r="Q6" s="423">
        <v>14050</v>
      </c>
      <c r="R6" s="365">
        <f>'Table 3B Raw  '!E4</f>
        <v>58942</v>
      </c>
      <c r="S6" s="623">
        <f>R6-Q6</f>
        <v>44892</v>
      </c>
      <c r="T6" s="629"/>
      <c r="U6" s="422">
        <f>B6+C6+D6+Q6</f>
        <v>31126</v>
      </c>
      <c r="V6" s="36"/>
      <c r="W6" s="32"/>
      <c r="X6" s="32"/>
      <c r="Z6" s="641"/>
    </row>
    <row r="7" spans="1:26" ht="16.8" customHeight="1">
      <c r="A7" s="39" t="s">
        <v>74</v>
      </c>
      <c r="B7" s="422"/>
      <c r="C7" s="616"/>
      <c r="D7" s="617"/>
      <c r="E7" s="555">
        <v>27430</v>
      </c>
      <c r="F7" s="36">
        <v>0</v>
      </c>
      <c r="G7" s="83">
        <v>37795</v>
      </c>
      <c r="H7" s="83">
        <v>0</v>
      </c>
      <c r="I7" s="36">
        <v>0</v>
      </c>
      <c r="J7" s="36">
        <v>0</v>
      </c>
      <c r="K7" s="36">
        <v>0</v>
      </c>
      <c r="L7" s="36">
        <f t="shared" ref="L7:L45" si="0">Q7-SUM(E7:K7)</f>
        <v>0</v>
      </c>
      <c r="M7" s="36"/>
      <c r="N7" s="83"/>
      <c r="O7" s="83"/>
      <c r="P7" s="36"/>
      <c r="Q7" s="423">
        <v>65225</v>
      </c>
      <c r="R7" s="365">
        <f>'Table 3B Raw  '!E5</f>
        <v>113772</v>
      </c>
      <c r="S7" s="623">
        <f t="shared" ref="S7:S45" si="1">R7-Q7</f>
        <v>48547</v>
      </c>
      <c r="T7" s="629"/>
      <c r="U7" s="422">
        <f t="shared" ref="U7:U46" si="2">B7+C7+D7+Q7</f>
        <v>65225</v>
      </c>
      <c r="V7" s="36"/>
      <c r="W7" s="32"/>
      <c r="X7" s="32"/>
      <c r="Z7" s="641"/>
    </row>
    <row r="8" spans="1:26" ht="16.8" customHeight="1">
      <c r="A8" s="39" t="s">
        <v>1</v>
      </c>
      <c r="B8" s="422"/>
      <c r="C8" s="616"/>
      <c r="D8" s="617"/>
      <c r="E8" s="555">
        <v>0</v>
      </c>
      <c r="F8" s="36">
        <v>0</v>
      </c>
      <c r="G8" s="83">
        <v>0</v>
      </c>
      <c r="H8" s="83">
        <v>0</v>
      </c>
      <c r="I8" s="36">
        <v>20</v>
      </c>
      <c r="J8" s="36">
        <v>82</v>
      </c>
      <c r="K8" s="36">
        <v>60</v>
      </c>
      <c r="L8" s="36">
        <f t="shared" si="0"/>
        <v>0</v>
      </c>
      <c r="M8" s="36"/>
      <c r="N8" s="83"/>
      <c r="O8" s="83"/>
      <c r="P8" s="36"/>
      <c r="Q8" s="423">
        <v>162</v>
      </c>
      <c r="R8" s="365">
        <f>'Table 3B Raw  '!E6</f>
        <v>7031</v>
      </c>
      <c r="S8" s="623">
        <f t="shared" si="1"/>
        <v>6869</v>
      </c>
      <c r="T8" s="629"/>
      <c r="U8" s="422">
        <f t="shared" si="2"/>
        <v>162</v>
      </c>
      <c r="V8" s="36"/>
      <c r="W8" s="32"/>
      <c r="X8" s="32"/>
      <c r="Z8" s="641"/>
    </row>
    <row r="9" spans="1:26" ht="16.8" customHeight="1">
      <c r="A9" s="39" t="s">
        <v>2</v>
      </c>
      <c r="B9" s="422"/>
      <c r="C9" s="616"/>
      <c r="D9" s="617"/>
      <c r="E9" s="555">
        <v>0</v>
      </c>
      <c r="F9" s="36">
        <v>0</v>
      </c>
      <c r="G9" s="83">
        <v>0</v>
      </c>
      <c r="H9" s="83">
        <v>0</v>
      </c>
      <c r="I9" s="36">
        <v>0</v>
      </c>
      <c r="J9" s="36">
        <v>21</v>
      </c>
      <c r="K9" s="36">
        <v>0</v>
      </c>
      <c r="L9" s="36">
        <f t="shared" si="0"/>
        <v>0</v>
      </c>
      <c r="M9" s="36"/>
      <c r="N9" s="83"/>
      <c r="O9" s="83"/>
      <c r="P9" s="36"/>
      <c r="Q9" s="423">
        <v>21</v>
      </c>
      <c r="R9" s="365">
        <f>'Table 3B Raw  '!E7</f>
        <v>15078</v>
      </c>
      <c r="S9" s="623">
        <f t="shared" si="1"/>
        <v>15057</v>
      </c>
      <c r="T9" s="629"/>
      <c r="U9" s="422">
        <f t="shared" si="2"/>
        <v>21</v>
      </c>
      <c r="V9" s="36"/>
      <c r="W9" s="32"/>
      <c r="X9" s="32"/>
      <c r="Z9" s="641"/>
    </row>
    <row r="10" spans="1:26" ht="16.8" customHeight="1">
      <c r="A10" s="39" t="s">
        <v>3</v>
      </c>
      <c r="B10" s="422"/>
      <c r="C10" s="616"/>
      <c r="D10" s="617"/>
      <c r="E10" s="555">
        <v>0</v>
      </c>
      <c r="F10" s="36">
        <v>0</v>
      </c>
      <c r="G10" s="83">
        <v>0</v>
      </c>
      <c r="H10" s="83">
        <v>0</v>
      </c>
      <c r="I10" s="36">
        <v>0</v>
      </c>
      <c r="J10" s="36">
        <v>0</v>
      </c>
      <c r="K10" s="36">
        <v>0</v>
      </c>
      <c r="L10" s="36">
        <f t="shared" si="0"/>
        <v>0</v>
      </c>
      <c r="M10" s="36"/>
      <c r="N10" s="83"/>
      <c r="O10" s="83"/>
      <c r="P10" s="36"/>
      <c r="Q10" s="423">
        <v>0</v>
      </c>
      <c r="R10" s="365">
        <f>'Table 3B Raw  '!E8</f>
        <v>10966</v>
      </c>
      <c r="S10" s="623">
        <f t="shared" si="1"/>
        <v>10966</v>
      </c>
      <c r="T10" s="629"/>
      <c r="U10" s="422">
        <f t="shared" si="2"/>
        <v>0</v>
      </c>
      <c r="V10" s="36"/>
      <c r="W10" s="32"/>
      <c r="X10" s="32"/>
      <c r="Z10" s="641"/>
    </row>
    <row r="11" spans="1:26" ht="16.8" customHeight="1">
      <c r="A11" s="39" t="s">
        <v>37</v>
      </c>
      <c r="B11" s="422">
        <v>16799</v>
      </c>
      <c r="C11" s="616"/>
      <c r="D11" s="617"/>
      <c r="E11" s="555">
        <v>0</v>
      </c>
      <c r="F11" s="36">
        <v>30027</v>
      </c>
      <c r="G11" s="83">
        <v>38244</v>
      </c>
      <c r="H11" s="83">
        <v>31609</v>
      </c>
      <c r="I11" s="36">
        <v>0</v>
      </c>
      <c r="J11" s="36">
        <v>23443</v>
      </c>
      <c r="K11" s="36">
        <v>8151</v>
      </c>
      <c r="L11" s="36">
        <f t="shared" si="0"/>
        <v>34614</v>
      </c>
      <c r="M11" s="36"/>
      <c r="N11" s="83"/>
      <c r="O11" s="83"/>
      <c r="P11" s="36"/>
      <c r="Q11" s="423">
        <v>166088</v>
      </c>
      <c r="R11" s="365">
        <f>'Table 3B Raw  '!E9</f>
        <v>198758</v>
      </c>
      <c r="S11" s="623">
        <f t="shared" si="1"/>
        <v>32670</v>
      </c>
      <c r="T11" s="629"/>
      <c r="U11" s="422">
        <f t="shared" si="2"/>
        <v>182887</v>
      </c>
      <c r="V11" s="36"/>
      <c r="W11" s="32"/>
      <c r="X11" s="32"/>
      <c r="Z11" s="641"/>
    </row>
    <row r="12" spans="1:26" ht="16.8" customHeight="1">
      <c r="A12" s="39" t="s">
        <v>4</v>
      </c>
      <c r="B12" s="422">
        <v>3924</v>
      </c>
      <c r="C12" s="616">
        <v>1013</v>
      </c>
      <c r="D12" s="617">
        <v>1626</v>
      </c>
      <c r="E12" s="555">
        <v>331</v>
      </c>
      <c r="F12" s="36">
        <v>604</v>
      </c>
      <c r="G12" s="83">
        <v>489</v>
      </c>
      <c r="H12" s="83">
        <v>1560</v>
      </c>
      <c r="I12" s="36">
        <v>953</v>
      </c>
      <c r="J12" s="36">
        <v>2127</v>
      </c>
      <c r="K12" s="36">
        <v>2694</v>
      </c>
      <c r="L12" s="36">
        <f t="shared" si="0"/>
        <v>1894</v>
      </c>
      <c r="M12" s="36"/>
      <c r="N12" s="83"/>
      <c r="O12" s="83"/>
      <c r="P12" s="36"/>
      <c r="Q12" s="423">
        <v>10652</v>
      </c>
      <c r="R12" s="365">
        <f>'Table 3B Raw  '!E10</f>
        <v>32897</v>
      </c>
      <c r="S12" s="623">
        <f t="shared" si="1"/>
        <v>22245</v>
      </c>
      <c r="T12" s="629"/>
      <c r="U12" s="422">
        <f t="shared" si="2"/>
        <v>17215</v>
      </c>
      <c r="V12" s="36"/>
      <c r="W12" s="32"/>
      <c r="X12" s="32"/>
      <c r="Z12" s="641"/>
    </row>
    <row r="13" spans="1:26" ht="16.8" customHeight="1">
      <c r="A13" s="39" t="s">
        <v>5</v>
      </c>
      <c r="B13" s="422"/>
      <c r="C13" s="616"/>
      <c r="D13" s="617"/>
      <c r="E13" s="555">
        <v>0</v>
      </c>
      <c r="F13" s="36">
        <v>0</v>
      </c>
      <c r="G13" s="83">
        <v>0</v>
      </c>
      <c r="H13" s="83">
        <v>0</v>
      </c>
      <c r="I13" s="36">
        <v>0</v>
      </c>
      <c r="J13" s="36">
        <v>0</v>
      </c>
      <c r="K13" s="36">
        <v>0</v>
      </c>
      <c r="L13" s="36">
        <f t="shared" si="0"/>
        <v>0</v>
      </c>
      <c r="M13" s="36"/>
      <c r="N13" s="83"/>
      <c r="O13" s="83"/>
      <c r="P13" s="36"/>
      <c r="Q13" s="423">
        <v>0</v>
      </c>
      <c r="R13" s="365">
        <f>'Table 3B Raw  '!E11</f>
        <v>0</v>
      </c>
      <c r="S13" s="623">
        <f t="shared" si="1"/>
        <v>0</v>
      </c>
      <c r="T13" s="629"/>
      <c r="U13" s="422">
        <f t="shared" si="2"/>
        <v>0</v>
      </c>
      <c r="V13" s="36"/>
      <c r="W13" s="32"/>
      <c r="X13" s="32"/>
      <c r="Z13" s="641"/>
    </row>
    <row r="14" spans="1:26" ht="16.8" customHeight="1">
      <c r="A14" s="39" t="s">
        <v>6</v>
      </c>
      <c r="B14" s="422"/>
      <c r="C14" s="616"/>
      <c r="D14" s="617"/>
      <c r="E14" s="555">
        <v>0</v>
      </c>
      <c r="F14" s="36">
        <v>0</v>
      </c>
      <c r="G14" s="83">
        <v>0</v>
      </c>
      <c r="H14" s="83">
        <v>0</v>
      </c>
      <c r="I14" s="36">
        <v>0</v>
      </c>
      <c r="J14" s="36">
        <v>0</v>
      </c>
      <c r="K14" s="36">
        <v>20561</v>
      </c>
      <c r="L14" s="36">
        <f t="shared" si="0"/>
        <v>0</v>
      </c>
      <c r="M14" s="36"/>
      <c r="N14" s="83"/>
      <c r="O14" s="83"/>
      <c r="P14" s="36"/>
      <c r="Q14" s="423">
        <v>20561</v>
      </c>
      <c r="R14" s="365">
        <f>'Table 3B Raw  '!E12</f>
        <v>20561</v>
      </c>
      <c r="S14" s="623">
        <f t="shared" si="1"/>
        <v>0</v>
      </c>
      <c r="T14" s="630"/>
      <c r="U14" s="422">
        <f t="shared" si="2"/>
        <v>20561</v>
      </c>
      <c r="V14" s="36"/>
      <c r="W14" s="32"/>
      <c r="X14" s="32"/>
      <c r="Z14" s="641"/>
    </row>
    <row r="15" spans="1:26" ht="16.8" customHeight="1">
      <c r="A15" s="39" t="s">
        <v>7</v>
      </c>
      <c r="B15" s="422"/>
      <c r="C15" s="616"/>
      <c r="D15" s="617"/>
      <c r="E15" s="555">
        <v>0</v>
      </c>
      <c r="F15" s="36">
        <v>0</v>
      </c>
      <c r="G15" s="83">
        <v>0</v>
      </c>
      <c r="H15" s="83">
        <v>0</v>
      </c>
      <c r="I15" s="36">
        <v>0</v>
      </c>
      <c r="J15" s="36">
        <v>0</v>
      </c>
      <c r="K15" s="36">
        <v>0</v>
      </c>
      <c r="L15" s="36">
        <f t="shared" si="0"/>
        <v>0</v>
      </c>
      <c r="M15" s="36"/>
      <c r="N15" s="83"/>
      <c r="O15" s="83"/>
      <c r="P15" s="36"/>
      <c r="Q15" s="425">
        <v>0</v>
      </c>
      <c r="R15" s="365">
        <f>'Table 3B Raw  '!E13</f>
        <v>0</v>
      </c>
      <c r="S15" s="623">
        <f t="shared" si="1"/>
        <v>0</v>
      </c>
      <c r="T15" s="629"/>
      <c r="U15" s="422">
        <f t="shared" si="2"/>
        <v>0</v>
      </c>
      <c r="V15" s="36"/>
      <c r="W15" s="32"/>
      <c r="X15" s="32"/>
      <c r="Z15" s="625"/>
    </row>
    <row r="16" spans="1:26" ht="16.8" customHeight="1">
      <c r="A16" s="39" t="s">
        <v>8</v>
      </c>
      <c r="B16" s="422">
        <v>22892</v>
      </c>
      <c r="C16" s="616">
        <v>473</v>
      </c>
      <c r="D16" s="617">
        <v>390</v>
      </c>
      <c r="E16" s="556">
        <v>0</v>
      </c>
      <c r="F16" s="36">
        <v>0</v>
      </c>
      <c r="G16" s="83">
        <v>0</v>
      </c>
      <c r="H16" s="83">
        <v>15182</v>
      </c>
      <c r="I16" s="36">
        <v>37269</v>
      </c>
      <c r="J16" s="36">
        <v>26931</v>
      </c>
      <c r="K16" s="36">
        <v>19888</v>
      </c>
      <c r="L16" s="36">
        <f t="shared" si="0"/>
        <v>41988</v>
      </c>
      <c r="M16" s="36"/>
      <c r="N16" s="83"/>
      <c r="O16" s="83"/>
      <c r="P16" s="36"/>
      <c r="Q16" s="423">
        <v>141258</v>
      </c>
      <c r="R16" s="365">
        <f>'Table 3B Raw  '!E14</f>
        <v>229343</v>
      </c>
      <c r="S16" s="623">
        <f t="shared" si="1"/>
        <v>88085</v>
      </c>
      <c r="T16" s="629"/>
      <c r="U16" s="422">
        <f t="shared" si="2"/>
        <v>165013</v>
      </c>
      <c r="V16" s="36"/>
      <c r="W16" s="32"/>
      <c r="X16" s="32"/>
      <c r="Z16" s="641"/>
    </row>
    <row r="17" spans="1:26" ht="16.8" customHeight="1">
      <c r="A17" s="39" t="s">
        <v>9</v>
      </c>
      <c r="B17" s="422">
        <v>4059</v>
      </c>
      <c r="C17" s="616"/>
      <c r="D17" s="617"/>
      <c r="E17" s="555">
        <v>9934</v>
      </c>
      <c r="F17" s="36">
        <v>0</v>
      </c>
      <c r="G17" s="83">
        <v>0</v>
      </c>
      <c r="H17" s="83">
        <v>0</v>
      </c>
      <c r="I17" s="36">
        <v>0</v>
      </c>
      <c r="J17" s="36">
        <v>0</v>
      </c>
      <c r="K17" s="36">
        <v>3</v>
      </c>
      <c r="L17" s="36">
        <f t="shared" si="0"/>
        <v>21</v>
      </c>
      <c r="M17" s="36"/>
      <c r="N17" s="83"/>
      <c r="O17" s="83"/>
      <c r="P17" s="36"/>
      <c r="Q17" s="423">
        <v>9958</v>
      </c>
      <c r="R17" s="365">
        <f>'Table 3B Raw  '!E15</f>
        <v>15078</v>
      </c>
      <c r="S17" s="623">
        <f t="shared" si="1"/>
        <v>5120</v>
      </c>
      <c r="T17" s="630"/>
      <c r="U17" s="422">
        <f t="shared" si="2"/>
        <v>14017</v>
      </c>
      <c r="V17" s="36"/>
      <c r="W17" s="32"/>
      <c r="X17" s="32"/>
      <c r="Z17" s="641"/>
    </row>
    <row r="18" spans="1:26" ht="16.8" customHeight="1">
      <c r="A18" s="39" t="s">
        <v>10</v>
      </c>
      <c r="B18" s="422"/>
      <c r="C18" s="616"/>
      <c r="D18" s="617"/>
      <c r="E18" s="555">
        <v>0</v>
      </c>
      <c r="F18" s="36">
        <v>0</v>
      </c>
      <c r="G18" s="83">
        <v>15487</v>
      </c>
      <c r="H18" s="83">
        <v>0</v>
      </c>
      <c r="I18" s="36">
        <v>0</v>
      </c>
      <c r="J18" s="36">
        <v>11820</v>
      </c>
      <c r="K18" s="36">
        <v>7145</v>
      </c>
      <c r="L18" s="36">
        <f t="shared" si="0"/>
        <v>0</v>
      </c>
      <c r="M18" s="36"/>
      <c r="N18" s="83"/>
      <c r="O18" s="83"/>
      <c r="P18" s="36"/>
      <c r="Q18" s="423">
        <v>34452</v>
      </c>
      <c r="R18" s="365">
        <f>'Table 3B Raw  '!E16</f>
        <v>35639</v>
      </c>
      <c r="S18" s="623">
        <f t="shared" si="1"/>
        <v>1187</v>
      </c>
      <c r="T18" s="630"/>
      <c r="U18" s="422">
        <f t="shared" si="2"/>
        <v>34452</v>
      </c>
      <c r="V18" s="36"/>
      <c r="W18" s="32"/>
      <c r="X18" s="32"/>
      <c r="Z18" s="641"/>
    </row>
    <row r="19" spans="1:26" ht="16.8" customHeight="1">
      <c r="A19" s="39" t="s">
        <v>146</v>
      </c>
      <c r="B19" s="422"/>
      <c r="C19" s="616"/>
      <c r="D19" s="617"/>
      <c r="E19" s="555">
        <v>0</v>
      </c>
      <c r="F19" s="36">
        <v>15048</v>
      </c>
      <c r="G19" s="83">
        <v>0</v>
      </c>
      <c r="H19" s="83">
        <v>0</v>
      </c>
      <c r="I19" s="36">
        <v>0</v>
      </c>
      <c r="J19" s="36">
        <v>0</v>
      </c>
      <c r="K19" s="36">
        <v>0</v>
      </c>
      <c r="L19" s="36">
        <f t="shared" si="0"/>
        <v>0</v>
      </c>
      <c r="M19" s="36"/>
      <c r="N19" s="83"/>
      <c r="O19" s="83"/>
      <c r="P19" s="36"/>
      <c r="Q19" s="423">
        <v>15048</v>
      </c>
      <c r="R19" s="365">
        <f>'Table 3B Raw  '!E17</f>
        <v>21932</v>
      </c>
      <c r="S19" s="623">
        <f t="shared" si="1"/>
        <v>6884</v>
      </c>
      <c r="T19" s="630"/>
      <c r="U19" s="422">
        <f t="shared" si="2"/>
        <v>15048</v>
      </c>
      <c r="V19" s="36"/>
      <c r="W19" s="32"/>
      <c r="X19" s="32"/>
      <c r="Z19" s="641"/>
    </row>
    <row r="20" spans="1:26" ht="16.8" customHeight="1">
      <c r="A20" s="39" t="s">
        <v>11</v>
      </c>
      <c r="B20" s="422">
        <v>3321</v>
      </c>
      <c r="C20" s="616"/>
      <c r="D20" s="617"/>
      <c r="E20" s="555">
        <v>9682</v>
      </c>
      <c r="F20" s="36">
        <v>0</v>
      </c>
      <c r="G20" s="83">
        <v>0</v>
      </c>
      <c r="H20" s="83">
        <v>0</v>
      </c>
      <c r="I20" s="36">
        <v>0</v>
      </c>
      <c r="J20" s="36">
        <v>0</v>
      </c>
      <c r="K20" s="36">
        <v>0</v>
      </c>
      <c r="L20" s="36">
        <f t="shared" si="0"/>
        <v>0</v>
      </c>
      <c r="M20" s="36"/>
      <c r="N20" s="83"/>
      <c r="O20" s="83"/>
      <c r="P20" s="36"/>
      <c r="Q20" s="423">
        <v>9682</v>
      </c>
      <c r="R20" s="365">
        <f>'Table 3B Raw  '!E18</f>
        <v>12336</v>
      </c>
      <c r="S20" s="623">
        <f t="shared" si="1"/>
        <v>2654</v>
      </c>
      <c r="T20" s="630"/>
      <c r="U20" s="422">
        <f t="shared" si="2"/>
        <v>13003</v>
      </c>
      <c r="V20" s="36"/>
      <c r="W20" s="32"/>
      <c r="X20" s="32"/>
      <c r="Z20" s="641"/>
    </row>
    <row r="21" spans="1:26" ht="16.8" customHeight="1">
      <c r="A21" s="39" t="s">
        <v>12</v>
      </c>
      <c r="B21" s="422"/>
      <c r="C21" s="616"/>
      <c r="D21" s="617"/>
      <c r="E21" s="555">
        <v>0</v>
      </c>
      <c r="F21" s="36">
        <v>0</v>
      </c>
      <c r="G21" s="83">
        <v>0</v>
      </c>
      <c r="H21" s="83">
        <v>0</v>
      </c>
      <c r="I21" s="36">
        <v>0</v>
      </c>
      <c r="J21" s="36">
        <v>0</v>
      </c>
      <c r="K21" s="36">
        <v>0</v>
      </c>
      <c r="L21" s="36">
        <f t="shared" si="0"/>
        <v>0</v>
      </c>
      <c r="M21" s="36"/>
      <c r="N21" s="83"/>
      <c r="O21" s="83"/>
      <c r="P21" s="36"/>
      <c r="Q21" s="423">
        <v>0</v>
      </c>
      <c r="R21" s="365">
        <f>'Table 3B Raw  '!E19</f>
        <v>0</v>
      </c>
      <c r="S21" s="623">
        <f t="shared" si="1"/>
        <v>0</v>
      </c>
      <c r="T21" s="629"/>
      <c r="U21" s="422">
        <f t="shared" si="2"/>
        <v>0</v>
      </c>
      <c r="V21" s="36"/>
      <c r="W21" s="32"/>
      <c r="X21" s="32"/>
      <c r="Z21" s="641"/>
    </row>
    <row r="22" spans="1:26" ht="16.8" customHeight="1">
      <c r="A22" s="39" t="s">
        <v>13</v>
      </c>
      <c r="B22" s="422">
        <v>5945</v>
      </c>
      <c r="C22" s="616"/>
      <c r="D22" s="617"/>
      <c r="E22" s="555">
        <v>16653</v>
      </c>
      <c r="F22" s="36">
        <v>21</v>
      </c>
      <c r="G22" s="83">
        <v>3162</v>
      </c>
      <c r="H22" s="83">
        <v>23420</v>
      </c>
      <c r="I22" s="36">
        <v>0</v>
      </c>
      <c r="J22" s="36">
        <v>0</v>
      </c>
      <c r="K22" s="36">
        <v>3591</v>
      </c>
      <c r="L22" s="36">
        <f t="shared" si="0"/>
        <v>16385</v>
      </c>
      <c r="M22" s="36"/>
      <c r="N22" s="83"/>
      <c r="O22" s="83"/>
      <c r="P22" s="36"/>
      <c r="Q22" s="423">
        <v>63232</v>
      </c>
      <c r="R22" s="365">
        <f>'Table 3B Raw  '!E20</f>
        <v>65796</v>
      </c>
      <c r="S22" s="623">
        <f t="shared" si="1"/>
        <v>2564</v>
      </c>
      <c r="T22" s="630"/>
      <c r="U22" s="422">
        <f t="shared" si="2"/>
        <v>69177</v>
      </c>
      <c r="V22" s="36"/>
      <c r="W22" s="32"/>
      <c r="X22" s="32"/>
      <c r="Z22" s="625"/>
    </row>
    <row r="23" spans="1:26" ht="16.8" customHeight="1">
      <c r="A23" s="39" t="s">
        <v>14</v>
      </c>
      <c r="B23" s="422">
        <v>6344</v>
      </c>
      <c r="C23" s="616"/>
      <c r="D23" s="617">
        <v>4351</v>
      </c>
      <c r="E23" s="556">
        <v>0</v>
      </c>
      <c r="F23" s="36">
        <v>0</v>
      </c>
      <c r="G23" s="83">
        <v>0</v>
      </c>
      <c r="H23" s="83">
        <v>0</v>
      </c>
      <c r="I23" s="36">
        <v>0</v>
      </c>
      <c r="J23" s="36">
        <v>0</v>
      </c>
      <c r="K23" s="36">
        <v>6344</v>
      </c>
      <c r="L23" s="36">
        <f t="shared" si="0"/>
        <v>0</v>
      </c>
      <c r="M23" s="36"/>
      <c r="N23" s="83"/>
      <c r="O23" s="83"/>
      <c r="P23" s="36"/>
      <c r="Q23" s="423">
        <v>6344</v>
      </c>
      <c r="R23" s="365">
        <f>'Table 3B Raw  '!E21</f>
        <v>16449</v>
      </c>
      <c r="S23" s="623">
        <f t="shared" si="1"/>
        <v>10105</v>
      </c>
      <c r="T23" s="629"/>
      <c r="U23" s="422">
        <f t="shared" si="2"/>
        <v>17039</v>
      </c>
      <c r="V23" s="36"/>
      <c r="W23" s="32"/>
      <c r="X23" s="32"/>
      <c r="Z23" s="88"/>
    </row>
    <row r="24" spans="1:26" ht="16.8" customHeight="1">
      <c r="A24" s="39" t="s">
        <v>15</v>
      </c>
      <c r="B24" s="422"/>
      <c r="C24" s="616"/>
      <c r="D24" s="617"/>
      <c r="E24" s="555">
        <v>0</v>
      </c>
      <c r="F24" s="36">
        <v>0</v>
      </c>
      <c r="G24" s="83">
        <v>0</v>
      </c>
      <c r="H24" s="83">
        <v>0</v>
      </c>
      <c r="I24" s="36">
        <v>0</v>
      </c>
      <c r="J24" s="36">
        <v>0</v>
      </c>
      <c r="K24" s="36">
        <v>0</v>
      </c>
      <c r="L24" s="36">
        <f t="shared" si="0"/>
        <v>0</v>
      </c>
      <c r="M24" s="36"/>
      <c r="N24" s="83"/>
      <c r="O24" s="83"/>
      <c r="P24" s="36"/>
      <c r="Q24" s="90">
        <v>0</v>
      </c>
      <c r="R24" s="365">
        <f>'Table 3B Raw  '!E22</f>
        <v>0</v>
      </c>
      <c r="S24" s="623">
        <f t="shared" si="1"/>
        <v>0</v>
      </c>
      <c r="T24" s="629"/>
      <c r="U24" s="422">
        <f t="shared" si="2"/>
        <v>0</v>
      </c>
      <c r="V24" s="36"/>
      <c r="W24" s="32"/>
      <c r="X24" s="32"/>
      <c r="Z24" s="625"/>
    </row>
    <row r="25" spans="1:26" ht="16.8" customHeight="1">
      <c r="A25" s="39" t="s">
        <v>16</v>
      </c>
      <c r="B25" s="422"/>
      <c r="C25" s="616"/>
      <c r="D25" s="617"/>
      <c r="E25" s="556">
        <v>0</v>
      </c>
      <c r="F25" s="36">
        <v>0</v>
      </c>
      <c r="G25" s="83">
        <v>0</v>
      </c>
      <c r="H25" s="83">
        <v>0</v>
      </c>
      <c r="I25" s="36">
        <v>10758</v>
      </c>
      <c r="J25" s="36">
        <v>0</v>
      </c>
      <c r="K25" s="36">
        <v>0</v>
      </c>
      <c r="L25" s="36">
        <f t="shared" si="0"/>
        <v>2949</v>
      </c>
      <c r="M25" s="36"/>
      <c r="N25" s="83"/>
      <c r="O25" s="83"/>
      <c r="P25" s="36"/>
      <c r="Q25" s="423">
        <v>13707</v>
      </c>
      <c r="R25" s="365">
        <f>'Table 3B Raw  '!E23</f>
        <v>13707</v>
      </c>
      <c r="S25" s="623">
        <f t="shared" si="1"/>
        <v>0</v>
      </c>
      <c r="T25" s="630"/>
      <c r="U25" s="422">
        <f t="shared" si="2"/>
        <v>13707</v>
      </c>
      <c r="V25" s="36"/>
      <c r="W25" s="32"/>
      <c r="X25" s="32"/>
      <c r="Z25" s="641"/>
    </row>
    <row r="26" spans="1:26" ht="16.8" customHeight="1">
      <c r="A26" s="39" t="s">
        <v>17</v>
      </c>
      <c r="B26" s="422">
        <v>837</v>
      </c>
      <c r="C26" s="616"/>
      <c r="D26" s="617">
        <v>2388</v>
      </c>
      <c r="E26" s="555">
        <v>0</v>
      </c>
      <c r="F26" s="36">
        <v>0</v>
      </c>
      <c r="G26" s="83">
        <v>0</v>
      </c>
      <c r="H26" s="83">
        <v>0</v>
      </c>
      <c r="I26" s="36">
        <v>0</v>
      </c>
      <c r="J26" s="36">
        <v>0</v>
      </c>
      <c r="K26" s="36">
        <v>0</v>
      </c>
      <c r="L26" s="36">
        <f t="shared" si="0"/>
        <v>104</v>
      </c>
      <c r="M26" s="36"/>
      <c r="N26" s="83"/>
      <c r="O26" s="83"/>
      <c r="P26" s="36"/>
      <c r="Q26" s="423">
        <v>104</v>
      </c>
      <c r="R26" s="365">
        <f>'Table 3B Raw  '!E24</f>
        <v>10966</v>
      </c>
      <c r="S26" s="623">
        <f t="shared" si="1"/>
        <v>10862</v>
      </c>
      <c r="T26" s="629"/>
      <c r="U26" s="422">
        <f t="shared" si="2"/>
        <v>3329</v>
      </c>
      <c r="V26" s="36"/>
      <c r="W26" s="32"/>
      <c r="X26" s="32"/>
      <c r="Z26" s="88"/>
    </row>
    <row r="27" spans="1:26" ht="16.8" customHeight="1">
      <c r="A27" s="39" t="s">
        <v>18</v>
      </c>
      <c r="B27" s="422"/>
      <c r="C27" s="616"/>
      <c r="D27" s="617"/>
      <c r="E27" s="555">
        <v>0</v>
      </c>
      <c r="F27" s="36">
        <v>0</v>
      </c>
      <c r="G27" s="83">
        <v>0</v>
      </c>
      <c r="H27" s="83">
        <v>0</v>
      </c>
      <c r="I27" s="36">
        <v>0</v>
      </c>
      <c r="J27" s="36">
        <v>0</v>
      </c>
      <c r="K27" s="36">
        <v>0</v>
      </c>
      <c r="L27" s="36">
        <f t="shared" si="0"/>
        <v>0</v>
      </c>
      <c r="M27" s="36"/>
      <c r="N27" s="83"/>
      <c r="O27" s="83"/>
      <c r="P27" s="36"/>
      <c r="Q27" s="90">
        <v>0</v>
      </c>
      <c r="R27" s="365">
        <f>'Table 3B Raw  '!E25</f>
        <v>11834</v>
      </c>
      <c r="S27" s="623">
        <f t="shared" si="1"/>
        <v>11834</v>
      </c>
      <c r="T27" s="629"/>
      <c r="U27" s="422">
        <f t="shared" si="2"/>
        <v>0</v>
      </c>
      <c r="V27" s="36"/>
      <c r="W27" s="32"/>
      <c r="X27" s="32"/>
      <c r="Z27" s="88"/>
    </row>
    <row r="28" spans="1:26" ht="16.8" customHeight="1">
      <c r="A28" s="39" t="s">
        <v>19</v>
      </c>
      <c r="B28" s="422"/>
      <c r="C28" s="616"/>
      <c r="D28" s="617"/>
      <c r="E28" s="555">
        <v>0</v>
      </c>
      <c r="F28" s="36">
        <v>0</v>
      </c>
      <c r="G28" s="83">
        <v>0</v>
      </c>
      <c r="H28" s="83">
        <v>0</v>
      </c>
      <c r="I28" s="36">
        <v>0</v>
      </c>
      <c r="J28" s="36">
        <v>0</v>
      </c>
      <c r="K28" s="36">
        <v>0</v>
      </c>
      <c r="L28" s="36">
        <f t="shared" si="0"/>
        <v>0</v>
      </c>
      <c r="M28" s="36"/>
      <c r="N28" s="83"/>
      <c r="O28" s="83"/>
      <c r="P28" s="36"/>
      <c r="Q28" s="90">
        <v>0</v>
      </c>
      <c r="R28" s="365">
        <f>'Table 3B Raw  '!E26</f>
        <v>0</v>
      </c>
      <c r="S28" s="623">
        <f t="shared" si="1"/>
        <v>0</v>
      </c>
      <c r="T28" s="629"/>
      <c r="U28" s="422">
        <f t="shared" si="2"/>
        <v>0</v>
      </c>
      <c r="V28" s="36"/>
      <c r="W28" s="32"/>
      <c r="X28" s="32"/>
    </row>
    <row r="29" spans="1:26" ht="16.8" customHeight="1">
      <c r="A29" s="39" t="s">
        <v>20</v>
      </c>
      <c r="B29" s="422">
        <v>7030</v>
      </c>
      <c r="C29" s="616">
        <v>70</v>
      </c>
      <c r="D29" s="617"/>
      <c r="E29" s="556">
        <v>24</v>
      </c>
      <c r="F29" s="36">
        <v>0</v>
      </c>
      <c r="G29" s="83">
        <v>0</v>
      </c>
      <c r="H29" s="83">
        <v>0</v>
      </c>
      <c r="I29" s="36">
        <v>0</v>
      </c>
      <c r="J29" s="36">
        <v>0</v>
      </c>
      <c r="K29" s="36">
        <v>0</v>
      </c>
      <c r="L29" s="36">
        <f t="shared" si="0"/>
        <v>0</v>
      </c>
      <c r="M29" s="36"/>
      <c r="N29" s="83"/>
      <c r="O29" s="83"/>
      <c r="P29" s="36"/>
      <c r="Q29" s="425">
        <v>24</v>
      </c>
      <c r="R29" s="365">
        <f>'Table 3B Raw  '!E27</f>
        <v>13707</v>
      </c>
      <c r="S29" s="623">
        <f t="shared" si="1"/>
        <v>13683</v>
      </c>
      <c r="T29" s="629"/>
      <c r="U29" s="422">
        <f t="shared" si="2"/>
        <v>7124</v>
      </c>
      <c r="V29" s="36"/>
      <c r="W29" s="32"/>
      <c r="X29" s="32"/>
      <c r="Z29" s="625"/>
    </row>
    <row r="30" spans="1:26" ht="16.8" customHeight="1">
      <c r="A30" s="39" t="s">
        <v>21</v>
      </c>
      <c r="B30" s="422">
        <v>2280</v>
      </c>
      <c r="C30" s="616">
        <v>1646</v>
      </c>
      <c r="D30" s="617">
        <v>7903</v>
      </c>
      <c r="E30" s="555">
        <v>248</v>
      </c>
      <c r="F30" s="36">
        <v>32</v>
      </c>
      <c r="G30" s="83">
        <v>1685</v>
      </c>
      <c r="H30" s="83">
        <v>1334</v>
      </c>
      <c r="I30" s="36">
        <v>1632</v>
      </c>
      <c r="J30" s="36">
        <v>637</v>
      </c>
      <c r="K30" s="36">
        <v>816</v>
      </c>
      <c r="L30" s="36">
        <f t="shared" si="0"/>
        <v>1818</v>
      </c>
      <c r="M30" s="36"/>
      <c r="N30" s="83"/>
      <c r="O30" s="83"/>
      <c r="P30" s="36"/>
      <c r="Q30" s="423">
        <v>8202</v>
      </c>
      <c r="R30" s="365">
        <f>'Table 3B Raw  '!E28</f>
        <v>16449</v>
      </c>
      <c r="S30" s="623">
        <f t="shared" si="1"/>
        <v>8247</v>
      </c>
      <c r="T30" s="629"/>
      <c r="U30" s="422">
        <f t="shared" si="2"/>
        <v>20031</v>
      </c>
      <c r="V30" s="36"/>
      <c r="W30" s="32"/>
      <c r="X30" s="32"/>
      <c r="Z30" s="641"/>
    </row>
    <row r="31" spans="1:26" ht="16.8" customHeight="1">
      <c r="A31" s="39" t="s">
        <v>166</v>
      </c>
      <c r="B31" s="422"/>
      <c r="C31" s="616"/>
      <c r="D31" s="617"/>
      <c r="E31" s="102">
        <v>0</v>
      </c>
      <c r="F31" s="36">
        <v>0</v>
      </c>
      <c r="G31" s="83">
        <v>0</v>
      </c>
      <c r="H31" s="83">
        <v>0</v>
      </c>
      <c r="I31" s="36">
        <v>0</v>
      </c>
      <c r="J31" s="36">
        <v>0</v>
      </c>
      <c r="K31" s="36">
        <v>0</v>
      </c>
      <c r="L31" s="36">
        <f t="shared" si="0"/>
        <v>0</v>
      </c>
      <c r="M31" s="36"/>
      <c r="N31" s="83"/>
      <c r="O31" s="83"/>
      <c r="P31" s="36"/>
      <c r="Q31" s="39">
        <v>0</v>
      </c>
      <c r="R31" s="365">
        <f>'Table 3B Raw  '!E29</f>
        <v>7258</v>
      </c>
      <c r="S31" s="623">
        <f t="shared" si="1"/>
        <v>7258</v>
      </c>
      <c r="T31" s="629"/>
      <c r="U31" s="422">
        <f t="shared" si="2"/>
        <v>0</v>
      </c>
      <c r="V31" s="36"/>
      <c r="W31" s="32"/>
      <c r="X31" s="32"/>
      <c r="Z31" s="641"/>
    </row>
    <row r="32" spans="1:26" ht="16.8" customHeight="1">
      <c r="A32" s="39" t="s">
        <v>22</v>
      </c>
      <c r="B32" s="422">
        <v>6207</v>
      </c>
      <c r="C32" s="616"/>
      <c r="D32" s="617"/>
      <c r="E32" s="555">
        <v>13725</v>
      </c>
      <c r="F32" s="36">
        <v>0</v>
      </c>
      <c r="G32" s="83">
        <v>0</v>
      </c>
      <c r="H32" s="83">
        <v>0</v>
      </c>
      <c r="I32" s="36">
        <v>0</v>
      </c>
      <c r="J32" s="36">
        <v>0</v>
      </c>
      <c r="K32" s="36">
        <v>0</v>
      </c>
      <c r="L32" s="36">
        <f t="shared" si="0"/>
        <v>0</v>
      </c>
      <c r="M32" s="36"/>
      <c r="N32" s="83"/>
      <c r="O32" s="83"/>
      <c r="P32" s="36"/>
      <c r="Q32" s="423">
        <v>13725</v>
      </c>
      <c r="R32" s="365">
        <f>'Table 3B Raw  '!E30</f>
        <v>17820</v>
      </c>
      <c r="S32" s="623">
        <f t="shared" si="1"/>
        <v>4095</v>
      </c>
      <c r="T32" s="630"/>
      <c r="U32" s="422">
        <f t="shared" si="2"/>
        <v>19932</v>
      </c>
      <c r="V32" s="36"/>
      <c r="W32" s="32"/>
      <c r="X32" s="32"/>
      <c r="Z32" s="641"/>
    </row>
    <row r="33" spans="1:26" ht="16.8" customHeight="1">
      <c r="A33" s="39" t="s">
        <v>23</v>
      </c>
      <c r="B33" s="422"/>
      <c r="C33" s="616"/>
      <c r="D33" s="617"/>
      <c r="E33" s="555">
        <v>0</v>
      </c>
      <c r="F33" s="36">
        <v>0</v>
      </c>
      <c r="G33" s="83">
        <v>0</v>
      </c>
      <c r="H33" s="83">
        <v>0</v>
      </c>
      <c r="I33" s="36">
        <v>0</v>
      </c>
      <c r="J33" s="36">
        <v>0</v>
      </c>
      <c r="K33" s="36">
        <v>0</v>
      </c>
      <c r="L33" s="36">
        <f t="shared" si="0"/>
        <v>0</v>
      </c>
      <c r="M33" s="36"/>
      <c r="N33" s="83"/>
      <c r="O33" s="83"/>
      <c r="P33" s="36"/>
      <c r="Q33" s="423">
        <v>0</v>
      </c>
      <c r="R33" s="365">
        <f>'Table 3B Raw  '!E31</f>
        <v>0</v>
      </c>
      <c r="S33" s="623">
        <f t="shared" si="1"/>
        <v>0</v>
      </c>
      <c r="T33" s="630"/>
      <c r="U33" s="422">
        <f t="shared" si="2"/>
        <v>0</v>
      </c>
      <c r="V33" s="36"/>
      <c r="W33" s="32"/>
      <c r="X33" s="32"/>
      <c r="Z33" s="641"/>
    </row>
    <row r="34" spans="1:26" ht="16.8" customHeight="1">
      <c r="A34" s="39" t="s">
        <v>24</v>
      </c>
      <c r="B34" s="422">
        <v>629</v>
      </c>
      <c r="C34" s="616">
        <v>609</v>
      </c>
      <c r="D34" s="617">
        <v>708</v>
      </c>
      <c r="E34" s="555">
        <v>131</v>
      </c>
      <c r="F34" s="36">
        <v>0</v>
      </c>
      <c r="G34" s="83">
        <v>0</v>
      </c>
      <c r="H34" s="83">
        <v>79</v>
      </c>
      <c r="I34" s="36">
        <v>0</v>
      </c>
      <c r="J34" s="36">
        <v>314</v>
      </c>
      <c r="K34" s="36">
        <v>288</v>
      </c>
      <c r="L34" s="36">
        <f t="shared" si="0"/>
        <v>23158</v>
      </c>
      <c r="M34" s="36"/>
      <c r="N34" s="83"/>
      <c r="O34" s="83"/>
      <c r="P34" s="36"/>
      <c r="Q34" s="423">
        <v>23970</v>
      </c>
      <c r="R34" s="365">
        <f>'Table 3B Raw  '!E32</f>
        <v>39752</v>
      </c>
      <c r="S34" s="623">
        <f t="shared" si="1"/>
        <v>15782</v>
      </c>
      <c r="T34" s="629"/>
      <c r="U34" s="422">
        <f t="shared" si="2"/>
        <v>25916</v>
      </c>
      <c r="V34" s="36"/>
      <c r="W34" s="32"/>
      <c r="X34" s="32"/>
      <c r="Z34" s="88"/>
    </row>
    <row r="35" spans="1:26" ht="16.8" customHeight="1">
      <c r="A35" s="39" t="s">
        <v>25</v>
      </c>
      <c r="B35" s="422"/>
      <c r="C35" s="616"/>
      <c r="D35" s="617"/>
      <c r="E35" s="555">
        <v>0</v>
      </c>
      <c r="F35" s="36">
        <v>0</v>
      </c>
      <c r="G35" s="83">
        <v>0</v>
      </c>
      <c r="H35" s="83">
        <v>0</v>
      </c>
      <c r="I35" s="36">
        <v>0</v>
      </c>
      <c r="J35" s="36">
        <v>0</v>
      </c>
      <c r="K35" s="36">
        <v>0</v>
      </c>
      <c r="L35" s="36">
        <f t="shared" si="0"/>
        <v>0</v>
      </c>
      <c r="M35" s="36"/>
      <c r="N35" s="83"/>
      <c r="O35" s="83"/>
      <c r="P35" s="36"/>
      <c r="Q35" s="90">
        <v>0</v>
      </c>
      <c r="R35" s="365">
        <f>'Table 3B Raw  '!E33</f>
        <v>0</v>
      </c>
      <c r="S35" s="623">
        <f t="shared" si="1"/>
        <v>0</v>
      </c>
      <c r="T35" s="629"/>
      <c r="U35" s="422">
        <f t="shared" si="2"/>
        <v>0</v>
      </c>
      <c r="V35" s="36"/>
      <c r="W35" s="32"/>
      <c r="X35" s="32"/>
      <c r="Z35" s="641"/>
    </row>
    <row r="36" spans="1:26" ht="16.8" customHeight="1">
      <c r="A36" s="39" t="s">
        <v>43</v>
      </c>
      <c r="B36" s="422">
        <v>106</v>
      </c>
      <c r="C36" s="616"/>
      <c r="D36" s="617"/>
      <c r="E36" s="555">
        <v>382</v>
      </c>
      <c r="F36" s="36">
        <v>87</v>
      </c>
      <c r="G36" s="83">
        <v>4772</v>
      </c>
      <c r="H36" s="83">
        <v>167</v>
      </c>
      <c r="I36" s="36">
        <v>72</v>
      </c>
      <c r="J36" s="36">
        <v>0</v>
      </c>
      <c r="K36" s="36">
        <v>190</v>
      </c>
      <c r="L36" s="36">
        <f t="shared" si="0"/>
        <v>72</v>
      </c>
      <c r="M36" s="36"/>
      <c r="N36" s="83"/>
      <c r="O36" s="83"/>
      <c r="P36" s="36"/>
      <c r="Q36" s="423">
        <v>5742</v>
      </c>
      <c r="R36" s="365">
        <f>'Table 3B Raw  '!E34</f>
        <v>7258</v>
      </c>
      <c r="S36" s="623">
        <f t="shared" si="1"/>
        <v>1516</v>
      </c>
      <c r="T36" s="630"/>
      <c r="U36" s="422">
        <f t="shared" si="2"/>
        <v>5848</v>
      </c>
      <c r="V36" s="36"/>
      <c r="W36" s="32"/>
      <c r="X36" s="32"/>
      <c r="Z36" s="625"/>
    </row>
    <row r="37" spans="1:26" ht="16.8" customHeight="1">
      <c r="A37" s="39" t="s">
        <v>26</v>
      </c>
      <c r="B37" s="422">
        <v>10632</v>
      </c>
      <c r="C37" s="616">
        <v>5178</v>
      </c>
      <c r="D37" s="617"/>
      <c r="E37" s="555">
        <v>0</v>
      </c>
      <c r="F37" s="36">
        <v>2421</v>
      </c>
      <c r="G37" s="83">
        <v>37046</v>
      </c>
      <c r="H37" s="83">
        <v>260</v>
      </c>
      <c r="I37" s="36">
        <v>104</v>
      </c>
      <c r="J37" s="36">
        <v>62</v>
      </c>
      <c r="K37" s="36">
        <v>125</v>
      </c>
      <c r="L37" s="36">
        <f t="shared" si="0"/>
        <v>0</v>
      </c>
      <c r="M37" s="36"/>
      <c r="N37" s="83"/>
      <c r="O37" s="83"/>
      <c r="P37" s="36"/>
      <c r="Q37" s="425">
        <v>40018</v>
      </c>
      <c r="R37" s="365">
        <f>'Table 3B Raw  '!E35</f>
        <v>56200</v>
      </c>
      <c r="S37" s="623">
        <f t="shared" si="1"/>
        <v>16182</v>
      </c>
      <c r="T37" s="630"/>
      <c r="U37" s="422">
        <f t="shared" si="2"/>
        <v>55828</v>
      </c>
      <c r="V37" s="36"/>
      <c r="W37" s="32"/>
      <c r="X37" s="32"/>
      <c r="Z37" s="88"/>
    </row>
    <row r="38" spans="1:26" ht="16.8" customHeight="1">
      <c r="A38" s="39" t="s">
        <v>27</v>
      </c>
      <c r="B38" s="422"/>
      <c r="C38" s="616"/>
      <c r="D38" s="617"/>
      <c r="E38" s="555">
        <v>0</v>
      </c>
      <c r="F38" s="36">
        <v>0</v>
      </c>
      <c r="G38" s="83">
        <v>0</v>
      </c>
      <c r="H38" s="83">
        <v>0</v>
      </c>
      <c r="I38" s="36">
        <v>0</v>
      </c>
      <c r="J38" s="36">
        <v>0</v>
      </c>
      <c r="K38" s="36">
        <v>0</v>
      </c>
      <c r="L38" s="36">
        <f t="shared" si="0"/>
        <v>0</v>
      </c>
      <c r="M38" s="36"/>
      <c r="N38" s="83"/>
      <c r="O38" s="83"/>
      <c r="P38" s="36"/>
      <c r="Q38" s="90">
        <v>0</v>
      </c>
      <c r="R38" s="365">
        <f>'Table 3B Raw  '!E36</f>
        <v>0</v>
      </c>
      <c r="S38" s="623">
        <f t="shared" si="1"/>
        <v>0</v>
      </c>
      <c r="T38" s="629"/>
      <c r="U38" s="422">
        <f t="shared" si="2"/>
        <v>0</v>
      </c>
      <c r="V38" s="36"/>
      <c r="W38" s="32"/>
      <c r="X38" s="32"/>
      <c r="Z38" s="625"/>
    </row>
    <row r="39" spans="1:26" ht="16.8" customHeight="1">
      <c r="A39" s="39" t="s">
        <v>28</v>
      </c>
      <c r="B39" s="422"/>
      <c r="C39" s="616"/>
      <c r="D39" s="617"/>
      <c r="E39" s="556">
        <v>0</v>
      </c>
      <c r="F39" s="36">
        <v>3827</v>
      </c>
      <c r="G39" s="83">
        <v>9589</v>
      </c>
      <c r="H39" s="83">
        <v>9589</v>
      </c>
      <c r="I39" s="36">
        <v>0</v>
      </c>
      <c r="J39" s="36">
        <v>0</v>
      </c>
      <c r="K39" s="36">
        <v>0</v>
      </c>
      <c r="L39" s="36">
        <f t="shared" si="0"/>
        <v>0</v>
      </c>
      <c r="M39" s="36"/>
      <c r="N39" s="83"/>
      <c r="O39" s="83"/>
      <c r="P39" s="36"/>
      <c r="Q39" s="425">
        <v>23005</v>
      </c>
      <c r="R39" s="365">
        <f>'Table 3B Raw  '!E37</f>
        <v>31527</v>
      </c>
      <c r="S39" s="623">
        <f t="shared" si="1"/>
        <v>8522</v>
      </c>
      <c r="T39" s="630"/>
      <c r="U39" s="422">
        <f t="shared" si="2"/>
        <v>23005</v>
      </c>
      <c r="V39" s="36"/>
      <c r="W39" s="32"/>
      <c r="X39" s="32"/>
      <c r="Z39" s="88"/>
    </row>
    <row r="40" spans="1:26" ht="16.8" customHeight="1">
      <c r="A40" s="39" t="s">
        <v>29</v>
      </c>
      <c r="B40" s="422"/>
      <c r="C40" s="616"/>
      <c r="D40" s="617"/>
      <c r="E40" s="555">
        <v>0</v>
      </c>
      <c r="F40" s="36">
        <v>0</v>
      </c>
      <c r="G40" s="83">
        <v>0</v>
      </c>
      <c r="H40" s="83">
        <v>0</v>
      </c>
      <c r="I40" s="36">
        <v>0</v>
      </c>
      <c r="J40" s="36">
        <v>0</v>
      </c>
      <c r="K40" s="36">
        <v>0</v>
      </c>
      <c r="L40" s="36">
        <f t="shared" si="0"/>
        <v>0</v>
      </c>
      <c r="M40" s="36"/>
      <c r="N40" s="83"/>
      <c r="O40" s="83"/>
      <c r="P40" s="36"/>
      <c r="Q40" s="90">
        <v>0</v>
      </c>
      <c r="R40" s="365">
        <f>'Table 3B Raw  '!E38</f>
        <v>0</v>
      </c>
      <c r="S40" s="623">
        <f t="shared" si="1"/>
        <v>0</v>
      </c>
      <c r="T40" s="629"/>
      <c r="U40" s="422">
        <f t="shared" si="2"/>
        <v>0</v>
      </c>
      <c r="V40" s="36"/>
      <c r="W40" s="32"/>
      <c r="X40" s="32"/>
      <c r="Z40" s="88"/>
    </row>
    <row r="41" spans="1:26" ht="16.8" customHeight="1">
      <c r="A41" s="39" t="s">
        <v>30</v>
      </c>
      <c r="B41" s="422"/>
      <c r="C41" s="616"/>
      <c r="D41" s="617"/>
      <c r="E41" s="555">
        <v>0</v>
      </c>
      <c r="F41" s="36">
        <v>0</v>
      </c>
      <c r="G41" s="83">
        <v>0</v>
      </c>
      <c r="H41" s="83">
        <v>0</v>
      </c>
      <c r="I41" s="36">
        <v>0</v>
      </c>
      <c r="J41" s="36">
        <v>0</v>
      </c>
      <c r="K41" s="36">
        <v>0</v>
      </c>
      <c r="L41" s="36">
        <f t="shared" si="0"/>
        <v>0</v>
      </c>
      <c r="M41" s="36"/>
      <c r="N41" s="83"/>
      <c r="O41" s="83"/>
      <c r="P41" s="36"/>
      <c r="Q41" s="90">
        <v>0</v>
      </c>
      <c r="R41" s="365">
        <f>'Table 3B Raw  '!E39</f>
        <v>0</v>
      </c>
      <c r="S41" s="623">
        <f t="shared" si="1"/>
        <v>0</v>
      </c>
      <c r="T41" s="629"/>
      <c r="U41" s="422">
        <f t="shared" si="2"/>
        <v>0</v>
      </c>
      <c r="V41" s="36"/>
      <c r="W41" s="32"/>
      <c r="X41" s="32"/>
      <c r="Z41" s="88"/>
    </row>
    <row r="42" spans="1:26" ht="16.8" customHeight="1">
      <c r="A42" s="39" t="s">
        <v>31</v>
      </c>
      <c r="B42" s="422">
        <v>19723</v>
      </c>
      <c r="C42" s="616"/>
      <c r="D42" s="617"/>
      <c r="E42" s="555">
        <v>0</v>
      </c>
      <c r="F42" s="36">
        <v>0</v>
      </c>
      <c r="G42" s="83">
        <v>0</v>
      </c>
      <c r="H42" s="83">
        <v>0</v>
      </c>
      <c r="I42" s="36">
        <v>0</v>
      </c>
      <c r="J42" s="36">
        <v>0</v>
      </c>
      <c r="K42" s="36">
        <v>0</v>
      </c>
      <c r="L42" s="36">
        <f t="shared" si="0"/>
        <v>0</v>
      </c>
      <c r="M42" s="36"/>
      <c r="N42" s="83"/>
      <c r="O42" s="83"/>
      <c r="P42" s="36"/>
      <c r="Q42" s="90">
        <v>0</v>
      </c>
      <c r="R42" s="365">
        <f>'Table 3B Raw  '!E40</f>
        <v>19190</v>
      </c>
      <c r="S42" s="623">
        <f t="shared" si="1"/>
        <v>19190</v>
      </c>
      <c r="T42" s="630"/>
      <c r="U42" s="422">
        <f t="shared" si="2"/>
        <v>19723</v>
      </c>
      <c r="V42" s="36"/>
      <c r="W42" s="32"/>
      <c r="X42" s="32"/>
      <c r="Z42" s="88"/>
    </row>
    <row r="43" spans="1:26" ht="16.8" customHeight="1">
      <c r="A43" s="39" t="s">
        <v>32</v>
      </c>
      <c r="B43" s="422"/>
      <c r="C43" s="616"/>
      <c r="D43" s="617"/>
      <c r="E43" s="555">
        <v>0</v>
      </c>
      <c r="F43" s="36">
        <v>0</v>
      </c>
      <c r="G43" s="83">
        <v>0</v>
      </c>
      <c r="H43" s="83">
        <v>0</v>
      </c>
      <c r="I43" s="36">
        <v>0</v>
      </c>
      <c r="J43" s="36">
        <v>0</v>
      </c>
      <c r="K43" s="36">
        <v>0</v>
      </c>
      <c r="L43" s="36">
        <f t="shared" si="0"/>
        <v>0</v>
      </c>
      <c r="M43" s="36"/>
      <c r="N43" s="83"/>
      <c r="O43" s="83"/>
      <c r="P43" s="36"/>
      <c r="Q43" s="90">
        <v>0</v>
      </c>
      <c r="R43" s="365">
        <f>'Table 3B Raw  '!E41</f>
        <v>0</v>
      </c>
      <c r="S43" s="623">
        <f t="shared" si="1"/>
        <v>0</v>
      </c>
      <c r="T43" s="629"/>
      <c r="U43" s="422">
        <f t="shared" si="2"/>
        <v>0</v>
      </c>
      <c r="V43" s="36"/>
      <c r="W43" s="32"/>
      <c r="X43" s="32"/>
      <c r="Z43" s="641"/>
    </row>
    <row r="44" spans="1:26" ht="16.8" customHeight="1">
      <c r="A44" s="39" t="s">
        <v>33</v>
      </c>
      <c r="B44" s="422"/>
      <c r="C44" s="616"/>
      <c r="D44" s="617"/>
      <c r="E44" s="555">
        <v>0</v>
      </c>
      <c r="F44" s="36">
        <v>0</v>
      </c>
      <c r="G44" s="83">
        <v>0</v>
      </c>
      <c r="H44" s="83">
        <v>0</v>
      </c>
      <c r="I44" s="36">
        <v>0</v>
      </c>
      <c r="J44" s="36">
        <v>0</v>
      </c>
      <c r="K44" s="36">
        <v>0</v>
      </c>
      <c r="L44" s="36">
        <f t="shared" si="0"/>
        <v>0</v>
      </c>
      <c r="M44" s="36"/>
      <c r="N44" s="83"/>
      <c r="O44" s="83"/>
      <c r="P44" s="36"/>
      <c r="Q44" s="90">
        <v>0</v>
      </c>
      <c r="R44" s="365">
        <f>'Table 3B Raw  '!E42</f>
        <v>500</v>
      </c>
      <c r="S44" s="623">
        <f t="shared" si="1"/>
        <v>500</v>
      </c>
      <c r="T44" s="629"/>
      <c r="U44" s="422">
        <f t="shared" si="2"/>
        <v>0</v>
      </c>
      <c r="V44" s="36"/>
      <c r="W44" s="32"/>
      <c r="X44" s="32"/>
    </row>
    <row r="45" spans="1:26" ht="16.8" customHeight="1">
      <c r="A45" s="39" t="s">
        <v>34</v>
      </c>
      <c r="B45" s="422">
        <v>5729</v>
      </c>
      <c r="C45" s="616"/>
      <c r="D45" s="617"/>
      <c r="E45" s="555">
        <v>12910</v>
      </c>
      <c r="F45" s="36">
        <v>0</v>
      </c>
      <c r="G45" s="83">
        <v>0</v>
      </c>
      <c r="H45" s="83">
        <v>0</v>
      </c>
      <c r="I45" s="36">
        <v>0</v>
      </c>
      <c r="J45" s="36">
        <v>0</v>
      </c>
      <c r="K45" s="36">
        <v>0</v>
      </c>
      <c r="L45" s="36">
        <f t="shared" si="0"/>
        <v>0</v>
      </c>
      <c r="M45" s="36"/>
      <c r="N45" s="83"/>
      <c r="O45" s="83"/>
      <c r="P45" s="36"/>
      <c r="Q45" s="423">
        <v>12910</v>
      </c>
      <c r="R45" s="365">
        <f>'Table 3B Raw  '!E43</f>
        <v>16449</v>
      </c>
      <c r="S45" s="623">
        <f t="shared" si="1"/>
        <v>3539</v>
      </c>
      <c r="T45" s="629"/>
      <c r="U45" s="422">
        <f t="shared" si="2"/>
        <v>18639</v>
      </c>
      <c r="V45" s="36"/>
      <c r="W45" s="32"/>
      <c r="X45" s="32"/>
      <c r="Z45" s="32"/>
    </row>
    <row r="46" spans="1:26" ht="16.8" customHeight="1">
      <c r="A46" s="39"/>
      <c r="B46" s="422"/>
      <c r="C46" s="616"/>
      <c r="D46" s="618"/>
      <c r="E46" s="557"/>
      <c r="F46" s="36"/>
      <c r="G46" s="36"/>
      <c r="H46" s="36"/>
      <c r="I46" s="36"/>
      <c r="J46" s="36"/>
      <c r="K46" s="36"/>
      <c r="L46" s="36"/>
      <c r="M46" s="36"/>
      <c r="N46" s="36"/>
      <c r="O46" s="38"/>
      <c r="P46" s="38"/>
      <c r="Q46" s="90"/>
      <c r="R46" s="422"/>
      <c r="S46" s="623"/>
      <c r="T46" s="424"/>
      <c r="U46" s="422">
        <f t="shared" si="2"/>
        <v>0</v>
      </c>
      <c r="V46" s="36"/>
      <c r="W46" s="32"/>
    </row>
    <row r="47" spans="1:26" ht="16.8" customHeight="1">
      <c r="A47" s="426" t="s">
        <v>35</v>
      </c>
      <c r="B47" s="554">
        <f t="shared" ref="B47:L47" si="3">SUM(B6:B46)</f>
        <v>125057</v>
      </c>
      <c r="C47" s="619">
        <f t="shared" si="3"/>
        <v>8989</v>
      </c>
      <c r="D47" s="619">
        <f t="shared" si="3"/>
        <v>25842</v>
      </c>
      <c r="E47" s="427">
        <f t="shared" si="3"/>
        <v>91450</v>
      </c>
      <c r="F47" s="428">
        <f t="shared" si="3"/>
        <v>52472</v>
      </c>
      <c r="G47" s="428">
        <f t="shared" si="3"/>
        <v>160416</v>
      </c>
      <c r="H47" s="428">
        <f t="shared" si="3"/>
        <v>84698</v>
      </c>
      <c r="I47" s="428">
        <f t="shared" si="3"/>
        <v>50808</v>
      </c>
      <c r="J47" s="428">
        <f t="shared" si="3"/>
        <v>65437</v>
      </c>
      <c r="K47" s="428">
        <f t="shared" si="3"/>
        <v>69856</v>
      </c>
      <c r="L47" s="428">
        <f t="shared" si="3"/>
        <v>123003</v>
      </c>
      <c r="M47" s="428"/>
      <c r="N47" s="428"/>
      <c r="O47" s="428"/>
      <c r="P47" s="428"/>
      <c r="Q47" s="429">
        <f>SUM(Q6:Q45)</f>
        <v>698140</v>
      </c>
      <c r="R47" s="429">
        <f>SUM(R6:R45)</f>
        <v>1117195</v>
      </c>
      <c r="S47" s="624">
        <f>SUM(S6:S45)</f>
        <v>419055</v>
      </c>
      <c r="T47" s="624">
        <v>120000</v>
      </c>
      <c r="U47" s="430">
        <f>SUM(U6:U46)</f>
        <v>858028</v>
      </c>
      <c r="V47" s="36"/>
      <c r="W47" s="32"/>
    </row>
    <row r="48" spans="1:26" ht="13.8">
      <c r="A48" s="25"/>
      <c r="B48" s="25"/>
      <c r="C48" s="87"/>
      <c r="D48" s="87"/>
      <c r="E48" s="36"/>
      <c r="F48" s="36"/>
      <c r="G48" s="36"/>
      <c r="H48" s="36"/>
      <c r="I48" s="36"/>
      <c r="J48" s="25"/>
      <c r="K48" s="25"/>
      <c r="L48" s="25"/>
      <c r="M48" s="25"/>
      <c r="N48" s="25"/>
      <c r="O48" s="25"/>
      <c r="P48" s="36"/>
      <c r="Q48" s="36"/>
      <c r="R48" s="36"/>
      <c r="S48" s="625"/>
      <c r="T48" s="36"/>
      <c r="U48" s="36"/>
      <c r="V48" s="36"/>
    </row>
    <row r="49" spans="1:22" ht="13.8">
      <c r="A49" s="672" t="s">
        <v>140</v>
      </c>
      <c r="B49" s="672"/>
      <c r="C49" s="672"/>
      <c r="D49" s="672"/>
      <c r="E49" s="672"/>
      <c r="F49" s="672"/>
      <c r="G49" s="672"/>
      <c r="H49" s="672"/>
      <c r="I49" s="672"/>
      <c r="J49" s="672"/>
      <c r="K49" s="672"/>
      <c r="L49" s="672"/>
      <c r="M49" s="672"/>
      <c r="N49" s="672"/>
      <c r="O49" s="672"/>
      <c r="P49" s="25"/>
      <c r="Q49" s="370"/>
      <c r="R49" s="36"/>
      <c r="S49" s="626"/>
      <c r="T49" s="36"/>
      <c r="U49" s="13"/>
      <c r="V49" s="13"/>
    </row>
    <row r="50" spans="1:22" ht="13.8">
      <c r="A50" s="672" t="s">
        <v>281</v>
      </c>
      <c r="B50" s="672"/>
      <c r="C50" s="672"/>
      <c r="D50" s="672"/>
      <c r="E50" s="672"/>
      <c r="F50" s="672"/>
      <c r="G50" s="672"/>
      <c r="H50" s="672"/>
      <c r="I50" s="672"/>
      <c r="J50" s="672"/>
      <c r="K50" s="672"/>
      <c r="L50" s="672"/>
      <c r="M50" s="672"/>
      <c r="N50" s="672"/>
      <c r="O50" s="672"/>
      <c r="P50" s="672"/>
      <c r="Q50" s="672"/>
      <c r="R50" s="672"/>
      <c r="S50" s="672"/>
      <c r="T50" s="672"/>
      <c r="U50" s="672"/>
      <c r="V50" s="134"/>
    </row>
    <row r="51" spans="1:22" ht="13.8">
      <c r="A51" s="672" t="s">
        <v>217</v>
      </c>
      <c r="B51" s="672"/>
      <c r="C51" s="672"/>
      <c r="D51" s="672"/>
      <c r="E51" s="672"/>
      <c r="F51" s="672"/>
      <c r="G51" s="672"/>
      <c r="H51" s="672"/>
      <c r="I51" s="672"/>
      <c r="J51" s="672"/>
      <c r="K51" s="672"/>
      <c r="L51" s="672"/>
      <c r="M51" s="672"/>
      <c r="N51" s="672"/>
      <c r="O51" s="672"/>
      <c r="P51" s="672"/>
      <c r="Q51" s="83"/>
      <c r="R51" s="36"/>
      <c r="S51" s="627"/>
      <c r="T51" s="431"/>
      <c r="U51" s="83"/>
      <c r="V51" s="475"/>
    </row>
    <row r="52" spans="1:22" ht="13.8">
      <c r="A52" s="672" t="s">
        <v>149</v>
      </c>
      <c r="B52" s="672"/>
      <c r="C52" s="672"/>
      <c r="D52" s="672"/>
    </row>
    <row r="58" spans="1:22" ht="15">
      <c r="A58" s="610"/>
    </row>
  </sheetData>
  <mergeCells count="8">
    <mergeCell ref="A52:D52"/>
    <mergeCell ref="A51:P51"/>
    <mergeCell ref="B2:D2"/>
    <mergeCell ref="Q2:T2"/>
    <mergeCell ref="U2:U3"/>
    <mergeCell ref="E4:P4"/>
    <mergeCell ref="A49:O49"/>
    <mergeCell ref="A50:U50"/>
  </mergeCells>
  <pageMargins left="0.2" right="0.25" top="0.75" bottom="0.75" header="0.3" footer="0.3"/>
  <pageSetup scale="57" orientation="landscape" r:id="rId1"/>
  <ignoredErrors>
    <ignoredError sqref="L6:L45"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D17B3-B95F-48EB-86D3-CD96D084E7D4}">
  <sheetPr codeName="Sheet14">
    <pageSetUpPr fitToPage="1"/>
  </sheetPr>
  <dimension ref="A1:F46"/>
  <sheetViews>
    <sheetView topLeftCell="A9" zoomScaleNormal="100" zoomScaleSheetLayoutView="75" workbookViewId="0">
      <selection activeCell="G9" sqref="G9"/>
    </sheetView>
  </sheetViews>
  <sheetFormatPr defaultColWidth="9.109375" defaultRowHeight="13.2"/>
  <cols>
    <col min="1" max="1" width="26.88671875" style="26" customWidth="1"/>
    <col min="2" max="2" width="40.44140625" style="26" customWidth="1"/>
    <col min="3" max="3" width="32.21875" style="26" customWidth="1"/>
    <col min="4" max="4" width="29.88671875" style="26" customWidth="1"/>
    <col min="5" max="5" width="34.44140625" style="26" customWidth="1"/>
    <col min="6" max="6" width="13.21875" style="26" customWidth="1"/>
    <col min="7" max="16384" width="9.109375" style="26"/>
  </cols>
  <sheetData>
    <row r="1" spans="1:6" ht="22.2" customHeight="1">
      <c r="A1" s="432" t="s">
        <v>272</v>
      </c>
      <c r="B1" s="432"/>
      <c r="C1" s="432"/>
      <c r="D1" s="432"/>
      <c r="E1" s="432"/>
    </row>
    <row r="2" spans="1:6" ht="24" customHeight="1">
      <c r="A2" s="433" t="s">
        <v>95</v>
      </c>
      <c r="B2" s="434" t="s">
        <v>334</v>
      </c>
      <c r="C2" s="434" t="s">
        <v>227</v>
      </c>
      <c r="D2" s="434" t="s">
        <v>228</v>
      </c>
      <c r="E2" s="434" t="s">
        <v>335</v>
      </c>
    </row>
    <row r="3" spans="1:6" ht="23.4" customHeight="1">
      <c r="A3" s="435"/>
      <c r="B3" s="683" t="s">
        <v>38</v>
      </c>
      <c r="C3" s="684"/>
      <c r="D3" s="684"/>
      <c r="E3" s="685"/>
    </row>
    <row r="4" spans="1:6" ht="15" customHeight="1">
      <c r="A4" s="436" t="s">
        <v>0</v>
      </c>
      <c r="B4" s="600">
        <v>46260</v>
      </c>
      <c r="C4" s="601"/>
      <c r="D4" s="438">
        <v>12682</v>
      </c>
      <c r="E4" s="437">
        <f>+B4-C4+D4</f>
        <v>58942</v>
      </c>
    </row>
    <row r="5" spans="1:6" ht="15" customHeight="1">
      <c r="A5" s="161" t="s">
        <v>96</v>
      </c>
      <c r="B5" s="600">
        <v>89293</v>
      </c>
      <c r="C5" s="601"/>
      <c r="D5" s="438">
        <v>24479</v>
      </c>
      <c r="E5" s="437">
        <f t="shared" ref="E5:E43" si="0">+B5-C5+D5</f>
        <v>113772</v>
      </c>
    </row>
    <row r="6" spans="1:6" ht="15" customHeight="1">
      <c r="A6" s="161" t="s">
        <v>1</v>
      </c>
      <c r="B6" s="600">
        <v>7531</v>
      </c>
      <c r="C6" s="602">
        <v>1000</v>
      </c>
      <c r="D6" s="438">
        <v>500</v>
      </c>
      <c r="E6" s="437">
        <f t="shared" si="0"/>
        <v>7031</v>
      </c>
    </row>
    <row r="7" spans="1:6" ht="15" customHeight="1">
      <c r="A7" s="161" t="s">
        <v>2</v>
      </c>
      <c r="B7" s="600">
        <v>11834</v>
      </c>
      <c r="C7" s="601"/>
      <c r="D7" s="438">
        <v>3244</v>
      </c>
      <c r="E7" s="437">
        <f t="shared" si="0"/>
        <v>15078</v>
      </c>
    </row>
    <row r="8" spans="1:6" ht="15" customHeight="1">
      <c r="A8" s="161" t="s">
        <v>3</v>
      </c>
      <c r="B8" s="600">
        <v>8606</v>
      </c>
      <c r="C8" s="601"/>
      <c r="D8" s="438">
        <v>2360</v>
      </c>
      <c r="E8" s="437">
        <f t="shared" si="0"/>
        <v>10966</v>
      </c>
    </row>
    <row r="9" spans="1:6" ht="15" customHeight="1">
      <c r="A9" s="161" t="s">
        <v>37</v>
      </c>
      <c r="B9" s="600">
        <v>155993</v>
      </c>
      <c r="C9" s="601"/>
      <c r="D9" s="438">
        <v>42765</v>
      </c>
      <c r="E9" s="437">
        <f t="shared" si="0"/>
        <v>198758</v>
      </c>
      <c r="F9" s="509"/>
    </row>
    <row r="10" spans="1:6" ht="15" customHeight="1">
      <c r="A10" s="161" t="s">
        <v>4</v>
      </c>
      <c r="B10" s="600">
        <v>25819</v>
      </c>
      <c r="C10" s="601"/>
      <c r="D10" s="438">
        <v>7078</v>
      </c>
      <c r="E10" s="437">
        <f t="shared" si="0"/>
        <v>32897</v>
      </c>
    </row>
    <row r="11" spans="1:6" ht="15" customHeight="1">
      <c r="A11" s="161" t="s">
        <v>5</v>
      </c>
      <c r="B11" s="600">
        <v>7258</v>
      </c>
      <c r="C11" s="602">
        <v>7258</v>
      </c>
      <c r="D11" s="438">
        <v>0</v>
      </c>
      <c r="E11" s="437">
        <f t="shared" si="0"/>
        <v>0</v>
      </c>
    </row>
    <row r="12" spans="1:6" ht="15" customHeight="1">
      <c r="A12" s="161" t="s">
        <v>6</v>
      </c>
      <c r="B12" s="600">
        <v>16137</v>
      </c>
      <c r="C12" s="601"/>
      <c r="D12" s="438">
        <v>4424</v>
      </c>
      <c r="E12" s="437">
        <f t="shared" si="0"/>
        <v>20561</v>
      </c>
    </row>
    <row r="13" spans="1:6" ht="15" customHeight="1">
      <c r="A13" s="161" t="s">
        <v>7</v>
      </c>
      <c r="B13" s="600">
        <v>7258</v>
      </c>
      <c r="C13" s="602">
        <v>7258</v>
      </c>
      <c r="D13" s="438">
        <v>0</v>
      </c>
      <c r="E13" s="437">
        <f t="shared" si="0"/>
        <v>0</v>
      </c>
    </row>
    <row r="14" spans="1:6" ht="15" customHeight="1">
      <c r="A14" s="161" t="s">
        <v>8</v>
      </c>
      <c r="B14" s="600">
        <v>189343</v>
      </c>
      <c r="C14" s="601"/>
      <c r="D14" s="438">
        <v>40000</v>
      </c>
      <c r="E14" s="437">
        <f t="shared" si="0"/>
        <v>229343</v>
      </c>
    </row>
    <row r="15" spans="1:6" ht="15" customHeight="1">
      <c r="A15" s="161" t="s">
        <v>9</v>
      </c>
      <c r="B15" s="600">
        <v>11834</v>
      </c>
      <c r="C15" s="601"/>
      <c r="D15" s="438">
        <v>3244</v>
      </c>
      <c r="E15" s="437">
        <f t="shared" si="0"/>
        <v>15078</v>
      </c>
    </row>
    <row r="16" spans="1:6" ht="15" customHeight="1">
      <c r="A16" s="161" t="s">
        <v>10</v>
      </c>
      <c r="B16" s="600">
        <v>27971</v>
      </c>
      <c r="C16" s="601"/>
      <c r="D16" s="438">
        <v>7668</v>
      </c>
      <c r="E16" s="437">
        <f t="shared" si="0"/>
        <v>35639</v>
      </c>
    </row>
    <row r="17" spans="1:5" ht="15" customHeight="1">
      <c r="A17" s="161" t="s">
        <v>146</v>
      </c>
      <c r="B17" s="600">
        <v>17213</v>
      </c>
      <c r="C17" s="601"/>
      <c r="D17" s="438">
        <v>4719</v>
      </c>
      <c r="E17" s="437">
        <f t="shared" si="0"/>
        <v>21932</v>
      </c>
    </row>
    <row r="18" spans="1:5" ht="15" customHeight="1">
      <c r="A18" s="161" t="s">
        <v>11</v>
      </c>
      <c r="B18" s="600">
        <v>9682</v>
      </c>
      <c r="C18" s="601"/>
      <c r="D18" s="438">
        <v>2654</v>
      </c>
      <c r="E18" s="437">
        <f t="shared" si="0"/>
        <v>12336</v>
      </c>
    </row>
    <row r="19" spans="1:5" ht="15" customHeight="1">
      <c r="A19" s="161" t="s">
        <v>12</v>
      </c>
      <c r="B19" s="600">
        <v>7258</v>
      </c>
      <c r="C19" s="602">
        <v>7258</v>
      </c>
      <c r="D19" s="438">
        <v>0</v>
      </c>
      <c r="E19" s="437">
        <f t="shared" si="0"/>
        <v>0</v>
      </c>
    </row>
    <row r="20" spans="1:5" ht="15" customHeight="1">
      <c r="A20" s="161" t="s">
        <v>13</v>
      </c>
      <c r="B20" s="600">
        <v>51639</v>
      </c>
      <c r="C20" s="601"/>
      <c r="D20" s="438">
        <v>14157</v>
      </c>
      <c r="E20" s="437">
        <f t="shared" si="0"/>
        <v>65796</v>
      </c>
    </row>
    <row r="21" spans="1:5" ht="15" customHeight="1">
      <c r="A21" s="161" t="s">
        <v>14</v>
      </c>
      <c r="B21" s="600">
        <v>12910</v>
      </c>
      <c r="C21" s="601"/>
      <c r="D21" s="438">
        <v>3539</v>
      </c>
      <c r="E21" s="437">
        <f t="shared" si="0"/>
        <v>16449</v>
      </c>
    </row>
    <row r="22" spans="1:5" ht="15" customHeight="1">
      <c r="A22" s="161" t="s">
        <v>15</v>
      </c>
      <c r="B22" s="600">
        <v>7258</v>
      </c>
      <c r="C22" s="602">
        <v>7258</v>
      </c>
      <c r="D22" s="438">
        <v>0</v>
      </c>
      <c r="E22" s="437">
        <f t="shared" si="0"/>
        <v>0</v>
      </c>
    </row>
    <row r="23" spans="1:5" ht="15" customHeight="1">
      <c r="A23" s="161" t="s">
        <v>16</v>
      </c>
      <c r="B23" s="600">
        <v>10758</v>
      </c>
      <c r="C23" s="601"/>
      <c r="D23" s="438">
        <v>2949</v>
      </c>
      <c r="E23" s="437">
        <f t="shared" si="0"/>
        <v>13707</v>
      </c>
    </row>
    <row r="24" spans="1:5" ht="15" customHeight="1">
      <c r="A24" s="161" t="s">
        <v>17</v>
      </c>
      <c r="B24" s="600">
        <v>8606</v>
      </c>
      <c r="C24" s="601"/>
      <c r="D24" s="438">
        <v>2360</v>
      </c>
      <c r="E24" s="437">
        <f t="shared" si="0"/>
        <v>10966</v>
      </c>
    </row>
    <row r="25" spans="1:5" ht="15" customHeight="1">
      <c r="A25" s="161" t="s">
        <v>18</v>
      </c>
      <c r="B25" s="600">
        <v>11834</v>
      </c>
      <c r="C25" s="601"/>
      <c r="D25" s="438">
        <v>0</v>
      </c>
      <c r="E25" s="437">
        <f t="shared" si="0"/>
        <v>11834</v>
      </c>
    </row>
    <row r="26" spans="1:5" ht="15" customHeight="1">
      <c r="A26" s="161" t="s">
        <v>19</v>
      </c>
      <c r="B26" s="600">
        <v>7258</v>
      </c>
      <c r="C26" s="602">
        <v>7258</v>
      </c>
      <c r="D26" s="438">
        <v>0</v>
      </c>
      <c r="E26" s="437">
        <f t="shared" si="0"/>
        <v>0</v>
      </c>
    </row>
    <row r="27" spans="1:5" ht="15" customHeight="1">
      <c r="A27" s="161" t="s">
        <v>20</v>
      </c>
      <c r="B27" s="600">
        <v>10758</v>
      </c>
      <c r="C27" s="601"/>
      <c r="D27" s="438">
        <v>2949</v>
      </c>
      <c r="E27" s="437">
        <f t="shared" si="0"/>
        <v>13707</v>
      </c>
    </row>
    <row r="28" spans="1:5" ht="15" customHeight="1">
      <c r="A28" s="161" t="s">
        <v>21</v>
      </c>
      <c r="B28" s="600">
        <v>12910</v>
      </c>
      <c r="C28" s="601"/>
      <c r="D28" s="438">
        <v>3539</v>
      </c>
      <c r="E28" s="437">
        <f t="shared" si="0"/>
        <v>16449</v>
      </c>
    </row>
    <row r="29" spans="1:5" ht="15" customHeight="1">
      <c r="A29" s="161" t="s">
        <v>36</v>
      </c>
      <c r="B29" s="600">
        <v>7258</v>
      </c>
      <c r="C29" s="601"/>
      <c r="D29" s="438">
        <v>0</v>
      </c>
      <c r="E29" s="437">
        <f t="shared" si="0"/>
        <v>7258</v>
      </c>
    </row>
    <row r="30" spans="1:5" ht="15" customHeight="1">
      <c r="A30" s="161" t="s">
        <v>22</v>
      </c>
      <c r="B30" s="600">
        <v>13986</v>
      </c>
      <c r="C30" s="601"/>
      <c r="D30" s="438">
        <v>3834</v>
      </c>
      <c r="E30" s="437">
        <f t="shared" si="0"/>
        <v>17820</v>
      </c>
    </row>
    <row r="31" spans="1:5" ht="15" customHeight="1">
      <c r="A31" s="161" t="s">
        <v>23</v>
      </c>
      <c r="B31" s="437">
        <v>0</v>
      </c>
      <c r="C31" s="601"/>
      <c r="D31" s="438">
        <v>0</v>
      </c>
      <c r="E31" s="437">
        <f t="shared" si="0"/>
        <v>0</v>
      </c>
    </row>
    <row r="32" spans="1:5" ht="15" customHeight="1">
      <c r="A32" s="161" t="s">
        <v>24</v>
      </c>
      <c r="B32" s="600">
        <v>31199</v>
      </c>
      <c r="C32" s="601"/>
      <c r="D32" s="438">
        <v>8553</v>
      </c>
      <c r="E32" s="437">
        <f t="shared" si="0"/>
        <v>39752</v>
      </c>
    </row>
    <row r="33" spans="1:5" ht="15" customHeight="1">
      <c r="A33" s="161" t="s">
        <v>25</v>
      </c>
      <c r="B33" s="600">
        <v>7258</v>
      </c>
      <c r="C33" s="602">
        <v>7258</v>
      </c>
      <c r="D33" s="438">
        <v>0</v>
      </c>
      <c r="E33" s="437">
        <f t="shared" si="0"/>
        <v>0</v>
      </c>
    </row>
    <row r="34" spans="1:5" ht="15" customHeight="1">
      <c r="A34" s="161" t="s">
        <v>43</v>
      </c>
      <c r="B34" s="600">
        <v>7258</v>
      </c>
      <c r="C34" s="601"/>
      <c r="D34" s="438">
        <v>0</v>
      </c>
      <c r="E34" s="437">
        <f t="shared" si="0"/>
        <v>7258</v>
      </c>
    </row>
    <row r="35" spans="1:5" ht="15" customHeight="1">
      <c r="A35" s="161" t="s">
        <v>26</v>
      </c>
      <c r="B35" s="600">
        <v>44108</v>
      </c>
      <c r="C35" s="601"/>
      <c r="D35" s="438">
        <v>12092</v>
      </c>
      <c r="E35" s="437">
        <f t="shared" si="0"/>
        <v>56200</v>
      </c>
    </row>
    <row r="36" spans="1:5" ht="15" customHeight="1">
      <c r="A36" s="161" t="s">
        <v>185</v>
      </c>
      <c r="B36" s="600">
        <v>145235</v>
      </c>
      <c r="C36" s="602">
        <v>145235</v>
      </c>
      <c r="D36" s="438">
        <v>0</v>
      </c>
      <c r="E36" s="437">
        <f t="shared" si="0"/>
        <v>0</v>
      </c>
    </row>
    <row r="37" spans="1:5" ht="15" customHeight="1">
      <c r="A37" s="161" t="s">
        <v>28</v>
      </c>
      <c r="B37" s="600">
        <v>24744</v>
      </c>
      <c r="C37" s="601"/>
      <c r="D37" s="438">
        <v>6783</v>
      </c>
      <c r="E37" s="437">
        <f t="shared" si="0"/>
        <v>31527</v>
      </c>
    </row>
    <row r="38" spans="1:5" ht="15" customHeight="1">
      <c r="A38" s="161" t="s">
        <v>190</v>
      </c>
      <c r="B38" s="600">
        <v>7258</v>
      </c>
      <c r="C38" s="602">
        <v>7258</v>
      </c>
      <c r="D38" s="438">
        <v>0</v>
      </c>
      <c r="E38" s="437">
        <f t="shared" si="0"/>
        <v>0</v>
      </c>
    </row>
    <row r="39" spans="1:5" ht="15" customHeight="1">
      <c r="A39" s="161" t="s">
        <v>30</v>
      </c>
      <c r="B39" s="600">
        <v>12910</v>
      </c>
      <c r="C39" s="602">
        <v>12910</v>
      </c>
      <c r="D39" s="438">
        <v>0</v>
      </c>
      <c r="E39" s="437">
        <f t="shared" si="0"/>
        <v>0</v>
      </c>
    </row>
    <row r="40" spans="1:5" ht="15" customHeight="1">
      <c r="A40" s="161" t="s">
        <v>31</v>
      </c>
      <c r="B40" s="600">
        <v>15061</v>
      </c>
      <c r="C40" s="601"/>
      <c r="D40" s="438">
        <v>4129</v>
      </c>
      <c r="E40" s="437">
        <f t="shared" si="0"/>
        <v>19190</v>
      </c>
    </row>
    <row r="41" spans="1:5" ht="15" customHeight="1">
      <c r="A41" s="161" t="s">
        <v>32</v>
      </c>
      <c r="B41" s="600">
        <v>7531</v>
      </c>
      <c r="C41" s="602">
        <v>7531</v>
      </c>
      <c r="D41" s="438">
        <v>0</v>
      </c>
      <c r="E41" s="437">
        <f t="shared" si="0"/>
        <v>0</v>
      </c>
    </row>
    <row r="42" spans="1:5" ht="15" customHeight="1">
      <c r="A42" s="161" t="s">
        <v>33</v>
      </c>
      <c r="B42" s="600">
        <v>7258</v>
      </c>
      <c r="C42" s="602">
        <v>6758</v>
      </c>
      <c r="D42" s="438">
        <v>0</v>
      </c>
      <c r="E42" s="437">
        <f t="shared" si="0"/>
        <v>500</v>
      </c>
    </row>
    <row r="43" spans="1:5" ht="15" customHeight="1">
      <c r="A43" s="439" t="s">
        <v>34</v>
      </c>
      <c r="B43" s="603">
        <v>12910</v>
      </c>
      <c r="C43" s="604"/>
      <c r="D43" s="438">
        <v>3539</v>
      </c>
      <c r="E43" s="437">
        <f t="shared" si="0"/>
        <v>16449</v>
      </c>
    </row>
    <row r="44" spans="1:5" ht="13.8">
      <c r="A44" s="440" t="s">
        <v>35</v>
      </c>
      <c r="B44" s="441">
        <f>SUM(B4:B43)</f>
        <v>1117195</v>
      </c>
      <c r="C44" s="441">
        <f>SUM(C4:C43)</f>
        <v>224240</v>
      </c>
      <c r="D44" s="441">
        <f>SUM(D4:D43)</f>
        <v>224240</v>
      </c>
      <c r="E44" s="441">
        <f>SUM(E4:E43)</f>
        <v>1117195</v>
      </c>
    </row>
    <row r="45" spans="1:5">
      <c r="A45" s="105"/>
      <c r="B45" s="105"/>
      <c r="C45" s="105"/>
      <c r="D45" s="105"/>
      <c r="E45" s="105"/>
    </row>
    <row r="46" spans="1:5" s="132" customFormat="1" ht="15.6" customHeight="1">
      <c r="A46" s="442" t="s">
        <v>336</v>
      </c>
      <c r="B46" s="442"/>
      <c r="C46" s="442"/>
      <c r="D46" s="442"/>
      <c r="E46" s="442"/>
    </row>
  </sheetData>
  <mergeCells count="1">
    <mergeCell ref="B3:E3"/>
  </mergeCells>
  <phoneticPr fontId="122" type="noConversion"/>
  <pageMargins left="0.25" right="0.25" top="1" bottom="0.17" header="0.17" footer="0.17"/>
  <pageSetup scale="7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R25"/>
  <sheetViews>
    <sheetView showGridLines="0" topLeftCell="A5" zoomScaleNormal="100" zoomScaleSheetLayoutView="75" workbookViewId="0">
      <selection activeCell="J33" sqref="J33"/>
    </sheetView>
  </sheetViews>
  <sheetFormatPr defaultRowHeight="13.2"/>
  <cols>
    <col min="1" max="1" width="25.88671875" customWidth="1"/>
    <col min="2" max="2" width="13.6640625" customWidth="1"/>
    <col min="3" max="3" width="13.77734375" customWidth="1"/>
    <col min="4" max="5" width="11.21875" customWidth="1"/>
    <col min="6" max="6" width="13.77734375" customWidth="1"/>
    <col min="7" max="7" width="13.33203125" customWidth="1"/>
    <col min="8" max="13" width="11.21875" customWidth="1"/>
    <col min="14" max="14" width="11.33203125" customWidth="1"/>
    <col min="15" max="15" width="8.44140625" customWidth="1"/>
    <col min="16" max="16" width="10" customWidth="1"/>
  </cols>
  <sheetData>
    <row r="1" spans="1:16" s="14" customFormat="1" ht="18.75" customHeight="1">
      <c r="A1" s="137" t="s">
        <v>273</v>
      </c>
      <c r="B1" s="137"/>
      <c r="C1" s="137"/>
      <c r="D1" s="137"/>
      <c r="E1" s="137"/>
      <c r="F1" s="137"/>
      <c r="G1" s="137"/>
      <c r="H1" s="137"/>
      <c r="I1" s="137"/>
      <c r="J1" s="137"/>
      <c r="K1" s="137"/>
      <c r="L1" s="137"/>
      <c r="M1" s="137"/>
      <c r="N1" s="137"/>
      <c r="O1" s="137"/>
      <c r="P1" s="137"/>
    </row>
    <row r="2" spans="1:16" s="14" customFormat="1" ht="18" customHeight="1">
      <c r="A2" s="281"/>
      <c r="B2" s="59" t="s">
        <v>224</v>
      </c>
      <c r="C2" s="59" t="s">
        <v>255</v>
      </c>
      <c r="D2" s="59" t="s">
        <v>256</v>
      </c>
      <c r="E2" s="59" t="s">
        <v>266</v>
      </c>
      <c r="F2" s="59" t="s">
        <v>259</v>
      </c>
      <c r="G2" s="59" t="s">
        <v>267</v>
      </c>
      <c r="H2" s="59" t="s">
        <v>268</v>
      </c>
      <c r="I2" s="59" t="s">
        <v>260</v>
      </c>
      <c r="J2" s="59" t="s">
        <v>269</v>
      </c>
      <c r="K2" s="59" t="s">
        <v>262</v>
      </c>
      <c r="L2" s="59" t="s">
        <v>263</v>
      </c>
      <c r="M2" s="60" t="s">
        <v>264</v>
      </c>
      <c r="N2" s="689" t="s">
        <v>283</v>
      </c>
      <c r="O2" s="690"/>
      <c r="P2" s="691"/>
    </row>
    <row r="3" spans="1:16" s="16" customFormat="1" ht="32.25" customHeight="1">
      <c r="A3" s="348"/>
      <c r="B3" s="516">
        <v>44865</v>
      </c>
      <c r="C3" s="517">
        <v>44893</v>
      </c>
      <c r="D3" s="517">
        <v>44926</v>
      </c>
      <c r="E3" s="517">
        <v>44956</v>
      </c>
      <c r="F3" s="517">
        <v>44984</v>
      </c>
      <c r="G3" s="517">
        <v>45019</v>
      </c>
      <c r="H3" s="517">
        <v>45047</v>
      </c>
      <c r="I3" s="517">
        <v>45076</v>
      </c>
      <c r="J3" s="517">
        <v>45110</v>
      </c>
      <c r="K3" s="517">
        <v>45138</v>
      </c>
      <c r="L3" s="517">
        <v>45166</v>
      </c>
      <c r="M3" s="518">
        <v>45199</v>
      </c>
      <c r="N3" s="116" t="s">
        <v>133</v>
      </c>
      <c r="O3" s="117" t="s">
        <v>55</v>
      </c>
      <c r="P3" s="110" t="s">
        <v>134</v>
      </c>
    </row>
    <row r="4" spans="1:16" ht="13.2" customHeight="1">
      <c r="A4" s="7"/>
      <c r="B4" s="8"/>
      <c r="C4" s="9"/>
      <c r="D4" s="9"/>
      <c r="E4" s="9"/>
      <c r="F4" s="10"/>
      <c r="M4" s="2"/>
      <c r="N4" s="6"/>
      <c r="O4" s="5"/>
      <c r="P4" s="1"/>
    </row>
    <row r="5" spans="1:16" ht="12.75" customHeight="1">
      <c r="A5" s="45"/>
      <c r="B5" s="686" t="s">
        <v>41</v>
      </c>
      <c r="C5" s="687"/>
      <c r="D5" s="687"/>
      <c r="E5" s="687"/>
      <c r="F5" s="687"/>
      <c r="G5" s="687"/>
      <c r="H5" s="687"/>
      <c r="I5" s="687"/>
      <c r="J5" s="687"/>
      <c r="K5" s="687"/>
      <c r="L5" s="687"/>
      <c r="M5" s="688"/>
      <c r="N5" s="61"/>
      <c r="O5" s="62"/>
      <c r="P5" s="61"/>
    </row>
    <row r="6" spans="1:16" ht="13.2" customHeight="1">
      <c r="A6" s="45"/>
      <c r="B6" s="63"/>
      <c r="C6" s="64"/>
      <c r="D6" s="64"/>
      <c r="E6" s="64"/>
      <c r="F6" s="65"/>
      <c r="G6" s="64"/>
      <c r="H6" s="64"/>
      <c r="I6" s="64"/>
      <c r="J6" s="64"/>
      <c r="K6" s="64"/>
      <c r="L6" s="64"/>
      <c r="M6" s="66"/>
      <c r="N6" s="67"/>
      <c r="O6" s="68"/>
      <c r="P6" s="69"/>
    </row>
    <row r="7" spans="1:16" ht="15" customHeight="1">
      <c r="A7" s="45" t="s">
        <v>143</v>
      </c>
      <c r="B7" s="147">
        <v>7090</v>
      </c>
      <c r="C7" s="148">
        <v>0</v>
      </c>
      <c r="D7" s="148">
        <v>0</v>
      </c>
      <c r="E7" s="149">
        <v>0</v>
      </c>
      <c r="F7" s="149">
        <v>0</v>
      </c>
      <c r="G7" s="149">
        <v>0</v>
      </c>
      <c r="H7" s="149">
        <v>0</v>
      </c>
      <c r="I7" s="149">
        <v>0</v>
      </c>
      <c r="J7" s="148"/>
      <c r="K7" s="68"/>
      <c r="L7" s="70"/>
      <c r="M7" s="513"/>
      <c r="N7" s="67">
        <v>7090</v>
      </c>
      <c r="O7" s="68">
        <v>7090</v>
      </c>
      <c r="P7" s="69">
        <f>N7/O7</f>
        <v>1</v>
      </c>
    </row>
    <row r="8" spans="1:16" ht="15" customHeight="1">
      <c r="A8" s="45" t="s">
        <v>119</v>
      </c>
      <c r="B8" s="147">
        <v>0</v>
      </c>
      <c r="C8" s="148">
        <v>228</v>
      </c>
      <c r="D8" s="148">
        <v>2569</v>
      </c>
      <c r="E8" s="149">
        <v>818</v>
      </c>
      <c r="F8" s="149">
        <v>476</v>
      </c>
      <c r="G8" s="149">
        <v>1712</v>
      </c>
      <c r="H8" s="149">
        <v>799</v>
      </c>
      <c r="I8" s="149">
        <f>N8-SUM(B8:H8)</f>
        <v>590</v>
      </c>
      <c r="J8" s="148"/>
      <c r="K8" s="68"/>
      <c r="L8" s="70"/>
      <c r="M8" s="71"/>
      <c r="N8" s="67">
        <v>7192</v>
      </c>
      <c r="O8" s="68">
        <v>10300</v>
      </c>
      <c r="P8" s="69">
        <f>N8/O8</f>
        <v>0.69825242718446601</v>
      </c>
    </row>
    <row r="9" spans="1:16" ht="18" customHeight="1">
      <c r="A9" s="51" t="s">
        <v>163</v>
      </c>
      <c r="B9" s="147"/>
      <c r="C9" s="148"/>
      <c r="D9" s="148"/>
      <c r="E9" s="149"/>
      <c r="F9" s="149"/>
      <c r="G9" s="149"/>
      <c r="H9" s="149"/>
      <c r="I9" s="149"/>
      <c r="J9" s="149"/>
      <c r="K9" s="68"/>
      <c r="L9" s="70"/>
      <c r="M9" s="71"/>
      <c r="N9" s="150"/>
      <c r="O9" s="151">
        <v>2954</v>
      </c>
      <c r="P9" s="152" t="s">
        <v>49</v>
      </c>
    </row>
    <row r="10" spans="1:16" ht="15" customHeight="1">
      <c r="A10" s="51"/>
      <c r="B10" s="147"/>
      <c r="C10" s="148"/>
      <c r="D10" s="148"/>
      <c r="E10" s="149"/>
      <c r="F10" s="149"/>
      <c r="G10" s="149"/>
      <c r="H10" s="149"/>
      <c r="I10" s="149"/>
      <c r="J10" s="149"/>
      <c r="K10" s="68"/>
      <c r="L10" s="70"/>
      <c r="M10" s="71"/>
      <c r="N10" s="150"/>
      <c r="O10" s="151"/>
      <c r="P10" s="152"/>
    </row>
    <row r="11" spans="1:16" ht="16.95" customHeight="1">
      <c r="A11" s="45" t="s">
        <v>164</v>
      </c>
      <c r="B11" s="147">
        <v>1596</v>
      </c>
      <c r="C11" s="148">
        <v>60</v>
      </c>
      <c r="D11" s="148">
        <v>0</v>
      </c>
      <c r="E11" s="149">
        <v>0</v>
      </c>
      <c r="F11" s="149">
        <v>0</v>
      </c>
      <c r="G11" s="149">
        <v>0</v>
      </c>
      <c r="H11" s="149">
        <v>0</v>
      </c>
      <c r="I11" s="149">
        <v>0</v>
      </c>
      <c r="J11" s="149"/>
      <c r="K11" s="68"/>
      <c r="L11" s="70"/>
      <c r="M11" s="71"/>
      <c r="N11" s="67">
        <v>1656</v>
      </c>
      <c r="O11" s="68">
        <v>1656</v>
      </c>
      <c r="P11" s="69">
        <f>N11/O11</f>
        <v>1</v>
      </c>
    </row>
    <row r="12" spans="1:16" ht="18" customHeight="1">
      <c r="A12" s="45" t="s">
        <v>165</v>
      </c>
      <c r="B12" s="147">
        <v>59973</v>
      </c>
      <c r="C12" s="148">
        <v>0</v>
      </c>
      <c r="D12" s="148">
        <v>0</v>
      </c>
      <c r="E12" s="149">
        <v>60000</v>
      </c>
      <c r="F12" s="149">
        <v>0</v>
      </c>
      <c r="G12" s="149">
        <v>0</v>
      </c>
      <c r="H12" s="149">
        <v>40000</v>
      </c>
      <c r="I12" s="149">
        <v>0</v>
      </c>
      <c r="J12" s="149"/>
      <c r="K12" s="68"/>
      <c r="L12" s="154"/>
      <c r="M12" s="72"/>
      <c r="N12" s="67">
        <v>159973</v>
      </c>
      <c r="O12" s="82">
        <v>200000</v>
      </c>
      <c r="P12" s="69">
        <f>N12/O12</f>
        <v>0.79986500000000005</v>
      </c>
    </row>
    <row r="13" spans="1:16" ht="10.95" customHeight="1">
      <c r="A13" s="39"/>
      <c r="B13" s="147"/>
      <c r="C13" s="148"/>
      <c r="D13" s="148"/>
      <c r="E13" s="153"/>
      <c r="F13" s="153"/>
      <c r="G13" s="153"/>
      <c r="H13" s="153"/>
      <c r="I13" s="153"/>
      <c r="J13" s="68"/>
      <c r="K13" s="68"/>
      <c r="L13" s="73"/>
      <c r="M13" s="72"/>
      <c r="N13" s="67"/>
      <c r="O13" s="155"/>
      <c r="P13" s="69"/>
    </row>
    <row r="14" spans="1:16" ht="13.65" customHeight="1">
      <c r="A14" s="156" t="s">
        <v>35</v>
      </c>
      <c r="B14" s="157">
        <f t="shared" ref="B14:H14" si="0">SUM(B7:B12)</f>
        <v>68659</v>
      </c>
      <c r="C14" s="276">
        <f t="shared" si="0"/>
        <v>288</v>
      </c>
      <c r="D14" s="276">
        <f t="shared" si="0"/>
        <v>2569</v>
      </c>
      <c r="E14" s="276">
        <f t="shared" si="0"/>
        <v>60818</v>
      </c>
      <c r="F14" s="276">
        <f t="shared" si="0"/>
        <v>476</v>
      </c>
      <c r="G14" s="276">
        <f t="shared" si="0"/>
        <v>1712</v>
      </c>
      <c r="H14" s="276">
        <f t="shared" si="0"/>
        <v>40799</v>
      </c>
      <c r="I14" s="276">
        <f>SUM(I7:I12)</f>
        <v>590</v>
      </c>
      <c r="J14" s="276"/>
      <c r="K14" s="276"/>
      <c r="L14" s="276"/>
      <c r="M14" s="276"/>
      <c r="N14" s="111">
        <f>SUM(N7:N12)</f>
        <v>175911</v>
      </c>
      <c r="O14" s="74">
        <f>SUM(O7:O13)</f>
        <v>222000</v>
      </c>
      <c r="P14" s="158">
        <f>N14/O14</f>
        <v>0.79239189189189185</v>
      </c>
    </row>
    <row r="15" spans="1:16" ht="15" customHeight="1">
      <c r="A15" s="25"/>
      <c r="B15" s="328"/>
      <c r="C15" s="328"/>
      <c r="D15" s="36"/>
      <c r="E15" s="329"/>
      <c r="F15" s="36"/>
      <c r="G15" s="25"/>
      <c r="H15" s="25"/>
      <c r="I15" s="25"/>
      <c r="J15" s="25"/>
      <c r="K15" s="25"/>
      <c r="L15" s="25"/>
      <c r="M15" s="25"/>
      <c r="N15" s="25"/>
      <c r="O15" s="36"/>
      <c r="P15" s="75"/>
    </row>
    <row r="16" spans="1:16" s="11" customFormat="1" ht="16.95" customHeight="1">
      <c r="A16" s="25" t="s">
        <v>140</v>
      </c>
      <c r="B16" s="25"/>
      <c r="C16" s="25"/>
      <c r="D16" s="25"/>
      <c r="E16" s="25"/>
      <c r="F16" s="40"/>
      <c r="G16" s="25"/>
      <c r="H16" s="25"/>
      <c r="I16" s="25"/>
      <c r="J16" s="25"/>
      <c r="K16" s="25"/>
      <c r="L16" s="25"/>
      <c r="M16" s="25"/>
      <c r="N16" s="25"/>
      <c r="O16" s="25"/>
      <c r="P16" s="25"/>
    </row>
    <row r="17" spans="1:18" s="11" customFormat="1" ht="16.95" customHeight="1">
      <c r="A17" s="672" t="s">
        <v>149</v>
      </c>
      <c r="B17" s="672"/>
      <c r="C17" s="672"/>
      <c r="D17" s="672"/>
      <c r="E17" s="25"/>
      <c r="F17" s="40"/>
      <c r="G17" s="25"/>
      <c r="H17" s="25"/>
      <c r="I17" s="25"/>
      <c r="J17" s="25"/>
      <c r="K17" s="25"/>
      <c r="L17" s="25"/>
      <c r="M17" s="25"/>
      <c r="N17" s="25"/>
      <c r="O17" s="25"/>
      <c r="P17" s="25"/>
    </row>
    <row r="18" spans="1:18" s="11" customFormat="1" ht="13.2" customHeight="1">
      <c r="A18" s="134"/>
      <c r="B18" s="134"/>
      <c r="C18" s="134"/>
      <c r="D18" s="134"/>
      <c r="E18" s="134"/>
      <c r="F18" s="40"/>
      <c r="G18" s="25"/>
      <c r="H18" s="25"/>
      <c r="I18" s="25"/>
      <c r="J18" s="25"/>
      <c r="K18" s="25"/>
      <c r="L18" s="25"/>
      <c r="M18" s="25"/>
      <c r="N18" s="31"/>
      <c r="O18" s="25"/>
      <c r="P18" s="25"/>
    </row>
    <row r="19" spans="1:18" s="29" customFormat="1" ht="16.95" customHeight="1">
      <c r="A19" s="58" t="s">
        <v>117</v>
      </c>
      <c r="B19" s="58"/>
      <c r="C19" s="58"/>
      <c r="D19" s="58"/>
      <c r="E19" s="58"/>
      <c r="F19" s="58"/>
      <c r="G19" s="58"/>
      <c r="H19" s="58"/>
      <c r="I19" s="58"/>
      <c r="J19" s="58"/>
      <c r="K19" s="58"/>
      <c r="L19" s="58"/>
      <c r="M19" s="58"/>
      <c r="N19" s="58"/>
      <c r="O19" s="58"/>
      <c r="P19" s="58"/>
      <c r="R19" s="508"/>
    </row>
    <row r="20" spans="1:18" s="29" customFormat="1" ht="15.6" customHeight="1">
      <c r="A20" s="692" t="s">
        <v>284</v>
      </c>
      <c r="B20" s="692"/>
      <c r="C20" s="692"/>
      <c r="D20" s="692"/>
      <c r="E20" s="692"/>
      <c r="F20" s="692"/>
      <c r="G20" s="692"/>
      <c r="H20" s="692"/>
      <c r="I20" s="692"/>
      <c r="J20" s="692"/>
      <c r="K20" s="692"/>
      <c r="L20" s="692"/>
      <c r="M20" s="692"/>
      <c r="N20" s="692"/>
      <c r="O20" s="692"/>
      <c r="P20" s="692"/>
      <c r="R20" s="508"/>
    </row>
    <row r="21" spans="1:18" s="58" customFormat="1" ht="14.4" customHeight="1">
      <c r="A21" s="170" t="s">
        <v>171</v>
      </c>
      <c r="B21" s="76">
        <v>1656</v>
      </c>
      <c r="C21" s="521">
        <v>44837</v>
      </c>
      <c r="F21" s="77"/>
      <c r="H21" s="78"/>
      <c r="K21" s="77"/>
      <c r="O21" s="77"/>
      <c r="P21" s="77"/>
      <c r="R21" s="113"/>
    </row>
    <row r="22" spans="1:18" s="58" customFormat="1" ht="14.4" customHeight="1">
      <c r="A22" s="170" t="s">
        <v>47</v>
      </c>
      <c r="B22" s="76">
        <v>60000</v>
      </c>
      <c r="C22" s="521">
        <v>44845</v>
      </c>
      <c r="F22" s="77"/>
      <c r="H22" s="79"/>
      <c r="K22" s="77"/>
      <c r="N22" s="77"/>
      <c r="O22" s="77"/>
      <c r="R22" s="113"/>
    </row>
    <row r="23" spans="1:18" s="58" customFormat="1" ht="14.4" customHeight="1">
      <c r="A23" s="170" t="s">
        <v>46</v>
      </c>
      <c r="B23" s="76">
        <v>60000</v>
      </c>
      <c r="C23" s="521">
        <v>44946</v>
      </c>
      <c r="F23" s="80"/>
      <c r="G23" s="593"/>
      <c r="H23" s="80"/>
      <c r="I23" s="80"/>
      <c r="J23" s="81"/>
      <c r="K23" s="81"/>
      <c r="L23" s="81"/>
      <c r="M23" s="81"/>
      <c r="N23" s="81"/>
      <c r="O23" s="492"/>
      <c r="P23" s="80"/>
      <c r="R23" s="113"/>
    </row>
    <row r="24" spans="1:18" s="58" customFormat="1" ht="14.4" customHeight="1">
      <c r="A24" s="170" t="s">
        <v>45</v>
      </c>
      <c r="B24" s="76">
        <v>40000</v>
      </c>
      <c r="C24" s="521">
        <v>45030</v>
      </c>
      <c r="F24" s="77"/>
      <c r="H24" s="78"/>
      <c r="R24" s="113"/>
    </row>
    <row r="25" spans="1:18" s="58" customFormat="1" ht="14.4" customHeight="1">
      <c r="A25" s="170" t="s">
        <v>48</v>
      </c>
      <c r="B25" s="76">
        <v>40000</v>
      </c>
      <c r="C25" s="521">
        <v>45121</v>
      </c>
      <c r="D25" s="325"/>
      <c r="F25" s="77"/>
      <c r="H25" s="78"/>
      <c r="L25" s="113"/>
      <c r="R25" s="113"/>
    </row>
  </sheetData>
  <mergeCells count="4">
    <mergeCell ref="B5:M5"/>
    <mergeCell ref="N2:P2"/>
    <mergeCell ref="A20:P20"/>
    <mergeCell ref="A17:D17"/>
  </mergeCells>
  <phoneticPr fontId="44" type="noConversion"/>
  <pageMargins left="0.5" right="0.17" top="1" bottom="0.17" header="0.17" footer="0.17"/>
  <pageSetup scale="6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autoPageBreaks="0" fitToPage="1"/>
  </sheetPr>
  <dimension ref="A1:U52"/>
  <sheetViews>
    <sheetView showGridLines="0" topLeftCell="B9" zoomScaleNormal="100" zoomScaleSheetLayoutView="75" workbookViewId="0">
      <selection activeCell="V37" sqref="V37"/>
    </sheetView>
  </sheetViews>
  <sheetFormatPr defaultRowHeight="13.2"/>
  <cols>
    <col min="1" max="1" width="23.33203125" customWidth="1"/>
    <col min="2" max="3" width="10.33203125" customWidth="1"/>
    <col min="4" max="4" width="9.6640625" customWidth="1"/>
    <col min="5" max="5" width="10" customWidth="1"/>
    <col min="6" max="6" width="9.44140625" customWidth="1"/>
    <col min="7" max="7" width="8.44140625" customWidth="1"/>
    <col min="8" max="8" width="9.109375" customWidth="1"/>
    <col min="9" max="9" width="9.44140625" customWidth="1"/>
    <col min="10" max="10" width="8.33203125" customWidth="1"/>
    <col min="11" max="11" width="9.33203125" customWidth="1"/>
    <col min="12" max="12" width="8.88671875" customWidth="1"/>
    <col min="13" max="14" width="8.33203125" customWidth="1"/>
    <col min="15" max="15" width="9.109375" customWidth="1"/>
    <col min="16" max="16" width="9.33203125" customWidth="1"/>
    <col min="17" max="17" width="11.88671875" customWidth="1"/>
    <col min="18" max="18" width="10" customWidth="1"/>
    <col min="19" max="19" width="12.109375" customWidth="1"/>
    <col min="20" max="20" width="8.88671875" customWidth="1"/>
  </cols>
  <sheetData>
    <row r="1" spans="1:21" s="14" customFormat="1" ht="28.5" customHeight="1">
      <c r="A1" s="695" t="s">
        <v>275</v>
      </c>
      <c r="B1" s="695"/>
      <c r="C1" s="695"/>
      <c r="D1" s="695"/>
      <c r="E1" s="695"/>
      <c r="F1" s="695"/>
      <c r="G1" s="695"/>
      <c r="H1" s="695"/>
      <c r="I1" s="695"/>
      <c r="J1" s="695"/>
      <c r="K1" s="695"/>
      <c r="L1" s="695"/>
      <c r="M1" s="695"/>
      <c r="N1" s="695"/>
      <c r="O1" s="695"/>
      <c r="P1" s="695"/>
      <c r="Q1" s="696"/>
      <c r="R1" s="695"/>
      <c r="S1" s="696"/>
    </row>
    <row r="2" spans="1:21" ht="29.25" customHeight="1">
      <c r="A2" s="184"/>
      <c r="B2" s="185" t="s">
        <v>276</v>
      </c>
      <c r="C2" s="354" t="s">
        <v>224</v>
      </c>
      <c r="D2" s="59" t="s">
        <v>225</v>
      </c>
      <c r="E2" s="59" t="s">
        <v>226</v>
      </c>
      <c r="F2" s="693" t="s">
        <v>187</v>
      </c>
      <c r="G2" s="694"/>
      <c r="H2" s="59" t="s">
        <v>266</v>
      </c>
      <c r="I2" s="59" t="s">
        <v>259</v>
      </c>
      <c r="J2" s="59" t="s">
        <v>267</v>
      </c>
      <c r="K2" s="59" t="s">
        <v>268</v>
      </c>
      <c r="L2" s="59" t="s">
        <v>260</v>
      </c>
      <c r="M2" s="59" t="s">
        <v>269</v>
      </c>
      <c r="N2" s="59" t="s">
        <v>262</v>
      </c>
      <c r="O2" s="59" t="s">
        <v>263</v>
      </c>
      <c r="P2" s="60" t="s">
        <v>264</v>
      </c>
      <c r="Q2" s="697" t="s">
        <v>232</v>
      </c>
      <c r="R2" s="698"/>
      <c r="S2" s="85" t="s">
        <v>233</v>
      </c>
    </row>
    <row r="3" spans="1:21" s="11" customFormat="1" ht="34.200000000000003" customHeight="1">
      <c r="A3" s="218"/>
      <c r="B3" s="349" t="s">
        <v>94</v>
      </c>
      <c r="C3" s="515">
        <v>44865</v>
      </c>
      <c r="D3" s="515">
        <v>44893</v>
      </c>
      <c r="E3" s="515">
        <v>44926</v>
      </c>
      <c r="F3" s="350" t="s">
        <v>94</v>
      </c>
      <c r="G3" s="351" t="s">
        <v>55</v>
      </c>
      <c r="H3" s="515">
        <v>44956</v>
      </c>
      <c r="I3" s="515">
        <v>44984</v>
      </c>
      <c r="J3" s="515">
        <v>45019</v>
      </c>
      <c r="K3" s="515">
        <v>45047</v>
      </c>
      <c r="L3" s="515">
        <v>45076</v>
      </c>
      <c r="M3" s="515">
        <v>45110</v>
      </c>
      <c r="N3" s="515">
        <v>45138</v>
      </c>
      <c r="O3" s="515">
        <v>45166</v>
      </c>
      <c r="P3" s="515">
        <v>45199</v>
      </c>
      <c r="Q3" s="350" t="s">
        <v>277</v>
      </c>
      <c r="R3" s="350" t="s">
        <v>55</v>
      </c>
      <c r="S3" s="350" t="s">
        <v>257</v>
      </c>
    </row>
    <row r="4" spans="1:21" ht="13.95" customHeight="1">
      <c r="A4" s="186"/>
      <c r="B4" s="699" t="s">
        <v>38</v>
      </c>
      <c r="C4" s="700"/>
      <c r="D4" s="700"/>
      <c r="E4" s="700"/>
      <c r="F4" s="700"/>
      <c r="G4" s="700"/>
      <c r="H4" s="700"/>
      <c r="I4" s="700"/>
      <c r="J4" s="700"/>
      <c r="K4" s="700"/>
      <c r="L4" s="700"/>
      <c r="M4" s="700"/>
      <c r="N4" s="700"/>
      <c r="O4" s="700"/>
      <c r="P4" s="700"/>
      <c r="Q4" s="700"/>
      <c r="R4" s="700"/>
      <c r="S4" s="701"/>
    </row>
    <row r="5" spans="1:21" ht="12.75" customHeight="1">
      <c r="A5" s="187"/>
      <c r="B5" s="187"/>
      <c r="C5" s="188"/>
      <c r="D5" s="188"/>
      <c r="E5" s="188"/>
      <c r="F5" s="189"/>
      <c r="G5" s="189"/>
      <c r="H5" s="188"/>
      <c r="I5" s="188"/>
      <c r="J5" s="188"/>
      <c r="K5" s="188"/>
      <c r="L5" s="188"/>
      <c r="M5" s="188"/>
      <c r="N5" s="188"/>
      <c r="O5" s="188"/>
      <c r="P5" s="188"/>
      <c r="Q5" s="189"/>
      <c r="R5" s="189"/>
      <c r="S5" s="190"/>
    </row>
    <row r="6" spans="1:21" ht="13.65" customHeight="1">
      <c r="A6" s="95" t="s">
        <v>54</v>
      </c>
      <c r="B6" s="191">
        <f t="shared" ref="B6:F6" si="0">SUM(B7:B13)</f>
        <v>142830</v>
      </c>
      <c r="C6" s="192">
        <f>SUM(C7:C13)</f>
        <v>1862</v>
      </c>
      <c r="D6" s="207">
        <f>SUM(D7:D13)</f>
        <v>528</v>
      </c>
      <c r="E6" s="207">
        <f>SUM(E7:E13)</f>
        <v>0</v>
      </c>
      <c r="F6" s="193">
        <f t="shared" si="0"/>
        <v>145220</v>
      </c>
      <c r="G6" s="193">
        <f>SUM(G7:G13)</f>
        <v>145220</v>
      </c>
      <c r="H6" s="194">
        <f>SUM(H7:H13)</f>
        <v>10215</v>
      </c>
      <c r="I6" s="195">
        <f>SUM(I7:I13)</f>
        <v>38355</v>
      </c>
      <c r="J6" s="195">
        <f t="shared" ref="J6:L6" si="1">SUM(J7:J13)</f>
        <v>38550</v>
      </c>
      <c r="K6" s="195">
        <f t="shared" si="1"/>
        <v>17501</v>
      </c>
      <c r="L6" s="195">
        <f t="shared" si="1"/>
        <v>14726</v>
      </c>
      <c r="M6" s="195"/>
      <c r="N6" s="195"/>
      <c r="O6" s="195"/>
      <c r="P6" s="195"/>
      <c r="Q6" s="193">
        <f>SUM(Q7:Q13)</f>
        <v>119347</v>
      </c>
      <c r="R6" s="193">
        <f>SUM(R7:R13)</f>
        <v>147660</v>
      </c>
      <c r="S6" s="191">
        <f>SUM(S7:S13)</f>
        <v>121737</v>
      </c>
    </row>
    <row r="7" spans="1:21" ht="15" customHeight="1">
      <c r="A7" s="273" t="s">
        <v>6</v>
      </c>
      <c r="B7" s="196">
        <v>14520</v>
      </c>
      <c r="C7" s="197">
        <v>0</v>
      </c>
      <c r="D7" s="113">
        <v>0</v>
      </c>
      <c r="E7" s="113">
        <f>F7-SUM(B7:D7)</f>
        <v>0</v>
      </c>
      <c r="F7" s="104">
        <v>14520</v>
      </c>
      <c r="G7" s="201">
        <v>14520</v>
      </c>
      <c r="H7" s="211">
        <v>220</v>
      </c>
      <c r="I7" s="199">
        <v>134</v>
      </c>
      <c r="J7" s="199">
        <v>600</v>
      </c>
      <c r="K7" s="199">
        <v>7890</v>
      </c>
      <c r="L7" s="198">
        <f>Q7-SUM(H7:K7)</f>
        <v>735</v>
      </c>
      <c r="M7" s="198"/>
      <c r="N7" s="198"/>
      <c r="O7" s="198"/>
      <c r="P7" s="200"/>
      <c r="Q7" s="201">
        <v>9579</v>
      </c>
      <c r="R7" s="522">
        <v>14740</v>
      </c>
      <c r="S7" s="201">
        <f t="shared" ref="S7:S15" si="2">C7+D7+E7+SUM(H7:P7)</f>
        <v>9579</v>
      </c>
      <c r="U7" s="32"/>
    </row>
    <row r="8" spans="1:21" ht="15" customHeight="1">
      <c r="A8" s="273" t="s">
        <v>51</v>
      </c>
      <c r="B8" s="196">
        <v>1312</v>
      </c>
      <c r="C8" s="197">
        <v>244</v>
      </c>
      <c r="D8" s="113">
        <v>444</v>
      </c>
      <c r="E8" s="113">
        <f t="shared" ref="E8:E15" si="3">F8-SUM(B8:D8)</f>
        <v>0</v>
      </c>
      <c r="F8" s="104">
        <v>2000</v>
      </c>
      <c r="G8" s="201">
        <v>2000</v>
      </c>
      <c r="H8" s="211">
        <v>21</v>
      </c>
      <c r="I8" s="199">
        <v>498</v>
      </c>
      <c r="J8" s="199">
        <v>1234</v>
      </c>
      <c r="K8" s="199">
        <v>247</v>
      </c>
      <c r="L8" s="198">
        <f t="shared" ref="L8:L15" si="4">Q8-SUM(H8:K8)</f>
        <v>0</v>
      </c>
      <c r="M8" s="198"/>
      <c r="N8" s="198"/>
      <c r="O8" s="198"/>
      <c r="P8" s="200"/>
      <c r="Q8" s="201">
        <v>2000</v>
      </c>
      <c r="R8" s="522">
        <v>2000</v>
      </c>
      <c r="S8" s="201">
        <f t="shared" si="2"/>
        <v>2688</v>
      </c>
      <c r="U8" s="32"/>
    </row>
    <row r="9" spans="1:21" ht="15" customHeight="1">
      <c r="A9" s="273" t="s">
        <v>186</v>
      </c>
      <c r="B9" s="196">
        <v>0</v>
      </c>
      <c r="C9" s="197">
        <v>0</v>
      </c>
      <c r="D9" s="113">
        <v>0</v>
      </c>
      <c r="E9" s="113">
        <f t="shared" si="3"/>
        <v>0</v>
      </c>
      <c r="F9" s="104">
        <v>0</v>
      </c>
      <c r="G9" s="201">
        <v>0</v>
      </c>
      <c r="H9" s="211">
        <v>0</v>
      </c>
      <c r="I9" s="199">
        <v>0</v>
      </c>
      <c r="J9" s="199">
        <v>0</v>
      </c>
      <c r="K9" s="199">
        <v>0</v>
      </c>
      <c r="L9" s="198">
        <f t="shared" si="4"/>
        <v>0</v>
      </c>
      <c r="M9" s="198"/>
      <c r="N9" s="198"/>
      <c r="O9" s="198"/>
      <c r="P9" s="200"/>
      <c r="Q9" s="201">
        <v>0</v>
      </c>
      <c r="R9" s="523">
        <v>0</v>
      </c>
      <c r="S9" s="201">
        <f t="shared" si="2"/>
        <v>0</v>
      </c>
      <c r="U9" s="32"/>
    </row>
    <row r="10" spans="1:21" ht="15" customHeight="1">
      <c r="A10" s="273" t="s">
        <v>10</v>
      </c>
      <c r="B10" s="196">
        <v>37400</v>
      </c>
      <c r="C10" s="197">
        <v>0</v>
      </c>
      <c r="D10" s="113">
        <v>0</v>
      </c>
      <c r="E10" s="113">
        <f t="shared" si="3"/>
        <v>0</v>
      </c>
      <c r="F10" s="104">
        <v>37400</v>
      </c>
      <c r="G10" s="201">
        <v>37400</v>
      </c>
      <c r="H10" s="211">
        <v>6390</v>
      </c>
      <c r="I10" s="199">
        <v>9901</v>
      </c>
      <c r="J10" s="199">
        <v>16518</v>
      </c>
      <c r="K10" s="199">
        <v>3303</v>
      </c>
      <c r="L10" s="198">
        <f t="shared" si="4"/>
        <v>1867</v>
      </c>
      <c r="M10" s="198"/>
      <c r="N10" s="198"/>
      <c r="O10" s="198"/>
      <c r="P10" s="200"/>
      <c r="Q10" s="201">
        <v>37979</v>
      </c>
      <c r="R10" s="522">
        <v>38080</v>
      </c>
      <c r="S10" s="201">
        <f t="shared" si="2"/>
        <v>37979</v>
      </c>
      <c r="U10" s="32"/>
    </row>
    <row r="11" spans="1:21" ht="15" customHeight="1">
      <c r="A11" s="273" t="s">
        <v>159</v>
      </c>
      <c r="B11" s="196">
        <v>51010</v>
      </c>
      <c r="C11" s="197">
        <v>690</v>
      </c>
      <c r="D11" s="113">
        <v>0</v>
      </c>
      <c r="E11" s="113">
        <f t="shared" si="3"/>
        <v>0</v>
      </c>
      <c r="F11" s="104">
        <v>51700</v>
      </c>
      <c r="G11" s="201">
        <v>51700</v>
      </c>
      <c r="H11" s="211">
        <v>3084</v>
      </c>
      <c r="I11" s="199">
        <v>6236</v>
      </c>
      <c r="J11" s="199">
        <v>18207</v>
      </c>
      <c r="K11" s="199">
        <v>3254</v>
      </c>
      <c r="L11" s="198">
        <f t="shared" si="4"/>
        <v>5005</v>
      </c>
      <c r="M11" s="198"/>
      <c r="N11" s="198"/>
      <c r="O11" s="198"/>
      <c r="P11" s="200"/>
      <c r="Q11" s="201">
        <v>35786</v>
      </c>
      <c r="R11" s="522">
        <v>52640</v>
      </c>
      <c r="S11" s="201">
        <f t="shared" si="2"/>
        <v>36476</v>
      </c>
      <c r="T11" s="32"/>
      <c r="U11" s="32"/>
    </row>
    <row r="12" spans="1:21" ht="15" customHeight="1">
      <c r="A12" s="273" t="s">
        <v>16</v>
      </c>
      <c r="B12" s="196">
        <v>9548</v>
      </c>
      <c r="C12" s="197">
        <v>928</v>
      </c>
      <c r="D12" s="113">
        <v>84</v>
      </c>
      <c r="E12" s="113">
        <f t="shared" si="3"/>
        <v>0</v>
      </c>
      <c r="F12" s="104">
        <v>10560</v>
      </c>
      <c r="G12" s="201">
        <v>10560</v>
      </c>
      <c r="H12" s="211">
        <v>0</v>
      </c>
      <c r="I12" s="199">
        <v>10</v>
      </c>
      <c r="J12" s="199">
        <v>940</v>
      </c>
      <c r="K12" s="199">
        <v>1619</v>
      </c>
      <c r="L12" s="198">
        <f t="shared" si="4"/>
        <v>5556</v>
      </c>
      <c r="M12" s="198"/>
      <c r="N12" s="198"/>
      <c r="O12" s="198"/>
      <c r="P12" s="200"/>
      <c r="Q12" s="201">
        <v>8125</v>
      </c>
      <c r="R12" s="522">
        <v>10720</v>
      </c>
      <c r="S12" s="201">
        <f t="shared" si="2"/>
        <v>9137</v>
      </c>
      <c r="U12" s="32"/>
    </row>
    <row r="13" spans="1:21" ht="15" customHeight="1">
      <c r="A13" s="273" t="s">
        <v>23</v>
      </c>
      <c r="B13" s="196">
        <v>29040</v>
      </c>
      <c r="C13" s="197">
        <v>0</v>
      </c>
      <c r="D13" s="113">
        <v>0</v>
      </c>
      <c r="E13" s="113">
        <f t="shared" si="3"/>
        <v>0</v>
      </c>
      <c r="F13" s="104">
        <v>29040</v>
      </c>
      <c r="G13" s="201">
        <v>29040</v>
      </c>
      <c r="H13" s="211">
        <v>500</v>
      </c>
      <c r="I13" s="199">
        <v>21576</v>
      </c>
      <c r="J13" s="199">
        <v>1051</v>
      </c>
      <c r="K13" s="199">
        <v>1188</v>
      </c>
      <c r="L13" s="198">
        <f t="shared" si="4"/>
        <v>1563</v>
      </c>
      <c r="M13" s="198"/>
      <c r="N13" s="198"/>
      <c r="O13" s="198"/>
      <c r="P13" s="200"/>
      <c r="Q13" s="201">
        <v>25878</v>
      </c>
      <c r="R13" s="522">
        <v>29480</v>
      </c>
      <c r="S13" s="201">
        <f t="shared" si="2"/>
        <v>25878</v>
      </c>
      <c r="U13" s="32"/>
    </row>
    <row r="14" spans="1:21" ht="12.15" customHeight="1">
      <c r="A14" s="202"/>
      <c r="B14" s="201"/>
      <c r="C14" s="197"/>
      <c r="D14" s="113"/>
      <c r="E14" s="113"/>
      <c r="F14" s="104"/>
      <c r="G14" s="201"/>
      <c r="H14" s="198"/>
      <c r="I14" s="199"/>
      <c r="J14" s="199"/>
      <c r="K14" s="199"/>
      <c r="L14" s="198"/>
      <c r="M14" s="198"/>
      <c r="N14" s="198"/>
      <c r="O14" s="198"/>
      <c r="P14" s="200"/>
      <c r="Q14" s="201"/>
      <c r="R14" s="201"/>
      <c r="S14" s="201"/>
      <c r="U14" s="32"/>
    </row>
    <row r="15" spans="1:21" ht="15" customHeight="1">
      <c r="A15" s="95" t="s">
        <v>4</v>
      </c>
      <c r="B15" s="203">
        <v>34469</v>
      </c>
      <c r="C15" s="204">
        <v>9595</v>
      </c>
      <c r="D15" s="205">
        <v>4046</v>
      </c>
      <c r="E15" s="205">
        <f t="shared" si="3"/>
        <v>4379</v>
      </c>
      <c r="F15" s="206">
        <v>52489</v>
      </c>
      <c r="G15" s="364">
        <v>57500</v>
      </c>
      <c r="H15" s="195">
        <v>427</v>
      </c>
      <c r="I15" s="207">
        <v>1450</v>
      </c>
      <c r="J15" s="207">
        <v>4089</v>
      </c>
      <c r="K15" s="207">
        <v>6820</v>
      </c>
      <c r="L15" s="195">
        <f t="shared" si="4"/>
        <v>2231</v>
      </c>
      <c r="M15" s="195"/>
      <c r="N15" s="195"/>
      <c r="O15" s="195"/>
      <c r="P15" s="208"/>
      <c r="Q15" s="203">
        <v>15017</v>
      </c>
      <c r="R15" s="364">
        <v>58250</v>
      </c>
      <c r="S15" s="203">
        <f t="shared" si="2"/>
        <v>33037</v>
      </c>
      <c r="T15" s="32"/>
      <c r="U15" s="32"/>
    </row>
    <row r="16" spans="1:21" ht="12.15" customHeight="1">
      <c r="A16" s="209"/>
      <c r="B16" s="210"/>
      <c r="C16" s="575"/>
      <c r="D16" s="113"/>
      <c r="E16" s="113"/>
      <c r="F16" s="104"/>
      <c r="G16" s="210"/>
      <c r="H16" s="195"/>
      <c r="I16" s="199"/>
      <c r="J16" s="199"/>
      <c r="K16" s="199"/>
      <c r="L16" s="198"/>
      <c r="M16" s="198"/>
      <c r="N16" s="198"/>
      <c r="O16" s="198"/>
      <c r="P16" s="198"/>
      <c r="Q16" s="210"/>
      <c r="R16" s="210"/>
      <c r="S16" s="201"/>
      <c r="U16" s="32"/>
    </row>
    <row r="17" spans="1:21" ht="13.65" customHeight="1">
      <c r="A17" s="209" t="s">
        <v>52</v>
      </c>
      <c r="B17" s="193">
        <f t="shared" ref="B17:G17" si="5">SUM(B18:B20)</f>
        <v>4500</v>
      </c>
      <c r="C17" s="409">
        <f t="shared" si="5"/>
        <v>250</v>
      </c>
      <c r="D17" s="409">
        <f t="shared" si="5"/>
        <v>250</v>
      </c>
      <c r="E17" s="409">
        <f t="shared" si="5"/>
        <v>0</v>
      </c>
      <c r="F17" s="193">
        <f t="shared" si="5"/>
        <v>5000</v>
      </c>
      <c r="G17" s="206">
        <f t="shared" si="5"/>
        <v>7100</v>
      </c>
      <c r="H17" s="195">
        <f>SUM(H18:H20)</f>
        <v>0</v>
      </c>
      <c r="I17" s="195">
        <f>SUM(I18:I20)</f>
        <v>0</v>
      </c>
      <c r="J17" s="195">
        <f t="shared" ref="J17:L17" si="6">SUM(J18:J20)</f>
        <v>0</v>
      </c>
      <c r="K17" s="195">
        <f t="shared" si="6"/>
        <v>0</v>
      </c>
      <c r="L17" s="195">
        <f t="shared" si="6"/>
        <v>3686</v>
      </c>
      <c r="M17" s="195"/>
      <c r="N17" s="195"/>
      <c r="O17" s="195"/>
      <c r="P17" s="195"/>
      <c r="Q17" s="206">
        <f>SUM(Q18:Q20)</f>
        <v>3686</v>
      </c>
      <c r="R17" s="206">
        <f>SUM(R18:R20)</f>
        <v>7660</v>
      </c>
      <c r="S17" s="193">
        <f>SUM(S18:S20)</f>
        <v>4186</v>
      </c>
      <c r="U17" s="32"/>
    </row>
    <row r="18" spans="1:21" ht="15" customHeight="1">
      <c r="A18" s="273" t="s">
        <v>296</v>
      </c>
      <c r="B18" s="210">
        <v>0</v>
      </c>
      <c r="C18" s="575">
        <v>0</v>
      </c>
      <c r="D18" s="113">
        <v>0</v>
      </c>
      <c r="E18" s="113">
        <f t="shared" ref="E18:E20" si="7">F18-SUM(B18:D18)</f>
        <v>0</v>
      </c>
      <c r="F18" s="211">
        <v>0</v>
      </c>
      <c r="G18" s="365">
        <v>0</v>
      </c>
      <c r="H18" s="198">
        <v>0</v>
      </c>
      <c r="I18" s="199">
        <v>0</v>
      </c>
      <c r="J18" s="199">
        <v>0</v>
      </c>
      <c r="K18" s="199">
        <v>0</v>
      </c>
      <c r="L18" s="198">
        <f t="shared" ref="L18:L20" si="8">Q18-SUM(H18:K18)</f>
        <v>140</v>
      </c>
      <c r="M18" s="198"/>
      <c r="N18" s="198"/>
      <c r="O18" s="198"/>
      <c r="P18" s="198"/>
      <c r="Q18" s="210">
        <v>140</v>
      </c>
      <c r="R18" s="365">
        <v>560</v>
      </c>
      <c r="S18" s="201">
        <f>C18+D18+E18+SUM(H18:P18)</f>
        <v>140</v>
      </c>
      <c r="U18" s="32"/>
    </row>
    <row r="19" spans="1:21" ht="15" customHeight="1">
      <c r="A19" s="209" t="s">
        <v>66</v>
      </c>
      <c r="B19" s="210">
        <v>4500</v>
      </c>
      <c r="C19" s="575">
        <v>0</v>
      </c>
      <c r="D19" s="113">
        <v>0</v>
      </c>
      <c r="E19" s="113">
        <f t="shared" si="7"/>
        <v>0</v>
      </c>
      <c r="F19" s="211">
        <v>4500</v>
      </c>
      <c r="G19" s="365">
        <v>6600</v>
      </c>
      <c r="H19" s="198">
        <v>0</v>
      </c>
      <c r="I19" s="199">
        <v>0</v>
      </c>
      <c r="J19" s="199">
        <v>0</v>
      </c>
      <c r="K19" s="199">
        <v>0</v>
      </c>
      <c r="L19" s="198">
        <f t="shared" si="8"/>
        <v>3546</v>
      </c>
      <c r="M19" s="76"/>
      <c r="N19" s="198"/>
      <c r="O19" s="198"/>
      <c r="P19" s="198"/>
      <c r="Q19" s="210">
        <v>3546</v>
      </c>
      <c r="R19" s="365">
        <v>6600</v>
      </c>
      <c r="S19" s="201">
        <f>C19+D19+E19+SUM(H19:P19)</f>
        <v>3546</v>
      </c>
      <c r="U19" s="32"/>
    </row>
    <row r="20" spans="1:21" ht="15" customHeight="1">
      <c r="A20" s="209" t="s">
        <v>67</v>
      </c>
      <c r="B20" s="210">
        <v>0</v>
      </c>
      <c r="C20" s="575">
        <v>250</v>
      </c>
      <c r="D20" s="113">
        <v>250</v>
      </c>
      <c r="E20" s="113">
        <f t="shared" si="7"/>
        <v>0</v>
      </c>
      <c r="F20" s="211">
        <v>500</v>
      </c>
      <c r="G20" s="365">
        <v>500</v>
      </c>
      <c r="H20" s="198">
        <v>0</v>
      </c>
      <c r="I20" s="199">
        <v>0</v>
      </c>
      <c r="J20" s="199">
        <v>0</v>
      </c>
      <c r="K20" s="199">
        <v>0</v>
      </c>
      <c r="L20" s="198">
        <f t="shared" si="8"/>
        <v>0</v>
      </c>
      <c r="M20" s="198"/>
      <c r="N20" s="198"/>
      <c r="O20" s="198"/>
      <c r="P20" s="198"/>
      <c r="Q20" s="210">
        <v>0</v>
      </c>
      <c r="R20" s="365">
        <v>500</v>
      </c>
      <c r="S20" s="201">
        <f>C20+D20+E20+SUM(H20:P20)</f>
        <v>500</v>
      </c>
      <c r="U20" s="32"/>
    </row>
    <row r="21" spans="1:21" ht="11.4" customHeight="1">
      <c r="A21" s="95"/>
      <c r="B21" s="210"/>
      <c r="C21" s="575"/>
      <c r="D21" s="113"/>
      <c r="E21" s="113"/>
      <c r="F21" s="210"/>
      <c r="G21" s="210"/>
      <c r="H21" s="195"/>
      <c r="I21" s="199"/>
      <c r="J21" s="199"/>
      <c r="K21" s="199"/>
      <c r="L21" s="198"/>
      <c r="M21" s="198"/>
      <c r="N21" s="198"/>
      <c r="O21" s="198"/>
      <c r="P21" s="198"/>
      <c r="Q21" s="210"/>
      <c r="R21" s="210"/>
      <c r="S21" s="201"/>
    </row>
    <row r="22" spans="1:21" ht="13.65" customHeight="1">
      <c r="A22" s="94" t="s">
        <v>53</v>
      </c>
      <c r="B22" s="193">
        <v>0</v>
      </c>
      <c r="C22" s="409">
        <v>0</v>
      </c>
      <c r="D22" s="409">
        <v>0</v>
      </c>
      <c r="E22" s="205"/>
      <c r="F22" s="193">
        <v>0</v>
      </c>
      <c r="G22" s="193">
        <f>SUM(G23:G24)</f>
        <v>2000</v>
      </c>
      <c r="H22" s="195">
        <f>SUM(H23:H24)</f>
        <v>0</v>
      </c>
      <c r="I22" s="195">
        <f>SUM(I23:I24)</f>
        <v>0</v>
      </c>
      <c r="J22" s="195">
        <f t="shared" ref="J22:L22" si="9">SUM(J23:J24)</f>
        <v>0</v>
      </c>
      <c r="K22" s="195">
        <f t="shared" si="9"/>
        <v>0</v>
      </c>
      <c r="L22" s="195">
        <f t="shared" si="9"/>
        <v>0</v>
      </c>
      <c r="M22" s="195"/>
      <c r="N22" s="195"/>
      <c r="O22" s="195"/>
      <c r="P22" s="195"/>
      <c r="Q22" s="193">
        <f>SUM(Q23:Q24)</f>
        <v>0</v>
      </c>
      <c r="R22" s="193">
        <f>SUM(R23:R24)</f>
        <v>2000</v>
      </c>
      <c r="S22" s="193">
        <f>SUM(S23:S24)</f>
        <v>0</v>
      </c>
    </row>
    <row r="23" spans="1:21" ht="16.95" customHeight="1">
      <c r="A23" s="273" t="s">
        <v>181</v>
      </c>
      <c r="B23" s="210">
        <v>0</v>
      </c>
      <c r="C23" s="575">
        <v>0</v>
      </c>
      <c r="D23" s="113">
        <v>0</v>
      </c>
      <c r="E23" s="113">
        <f t="shared" ref="E23:E24" si="10">F23-SUM(B23:D23)</f>
        <v>0</v>
      </c>
      <c r="F23" s="210">
        <v>0</v>
      </c>
      <c r="G23" s="210">
        <v>0</v>
      </c>
      <c r="H23" s="198">
        <v>0</v>
      </c>
      <c r="I23" s="199">
        <f t="shared" ref="I23:I24" si="11">Q23-H23</f>
        <v>0</v>
      </c>
      <c r="J23" s="199">
        <v>0</v>
      </c>
      <c r="K23" s="199">
        <v>0</v>
      </c>
      <c r="L23" s="198">
        <f t="shared" ref="L23:L24" si="12">Q23-SUM(H23:K23)</f>
        <v>0</v>
      </c>
      <c r="M23" s="198"/>
      <c r="N23" s="198"/>
      <c r="O23" s="198"/>
      <c r="P23" s="198"/>
      <c r="Q23" s="210">
        <v>0</v>
      </c>
      <c r="R23" s="210">
        <v>0</v>
      </c>
      <c r="S23" s="201">
        <f>C23+D23+E23+SUM(H23:P23)</f>
        <v>0</v>
      </c>
    </row>
    <row r="24" spans="1:21" ht="13.65" customHeight="1">
      <c r="A24" s="273" t="s">
        <v>50</v>
      </c>
      <c r="B24" s="201">
        <v>0</v>
      </c>
      <c r="C24" s="575">
        <v>0</v>
      </c>
      <c r="D24" s="113">
        <v>0</v>
      </c>
      <c r="E24" s="113">
        <f t="shared" si="10"/>
        <v>0</v>
      </c>
      <c r="F24" s="201">
        <v>0</v>
      </c>
      <c r="G24" s="201">
        <v>2000</v>
      </c>
      <c r="H24" s="198">
        <v>0</v>
      </c>
      <c r="I24" s="199">
        <f t="shared" si="11"/>
        <v>0</v>
      </c>
      <c r="J24" s="199">
        <v>0</v>
      </c>
      <c r="K24" s="199">
        <v>0</v>
      </c>
      <c r="L24" s="198">
        <f t="shared" si="12"/>
        <v>0</v>
      </c>
      <c r="M24" s="198"/>
      <c r="N24" s="198"/>
      <c r="O24" s="198"/>
      <c r="P24" s="200"/>
      <c r="Q24" s="201">
        <v>0</v>
      </c>
      <c r="R24" s="201">
        <v>2000</v>
      </c>
      <c r="S24" s="201">
        <f>C24+D24+E24+SUM(H24:P24)</f>
        <v>0</v>
      </c>
    </row>
    <row r="25" spans="1:21" ht="13.65" customHeight="1">
      <c r="A25" s="95"/>
      <c r="B25" s="201"/>
      <c r="C25" s="575"/>
      <c r="D25" s="113"/>
      <c r="E25" s="113"/>
      <c r="F25" s="201"/>
      <c r="G25" s="201"/>
      <c r="H25" s="195"/>
      <c r="I25" s="199"/>
      <c r="J25" s="199"/>
      <c r="K25" s="199"/>
      <c r="L25" s="198"/>
      <c r="M25" s="198"/>
      <c r="N25" s="198"/>
      <c r="O25" s="198"/>
      <c r="P25" s="200"/>
      <c r="Q25" s="201"/>
      <c r="R25" s="201"/>
      <c r="S25" s="201"/>
    </row>
    <row r="26" spans="1:21" ht="13.65" customHeight="1">
      <c r="A26" s="95" t="s">
        <v>182</v>
      </c>
      <c r="B26" s="203">
        <f t="shared" ref="B26:L26" si="13">SUM(B27:B28)</f>
        <v>5786</v>
      </c>
      <c r="C26" s="409">
        <f t="shared" si="13"/>
        <v>1578</v>
      </c>
      <c r="D26" s="409">
        <f t="shared" si="13"/>
        <v>2113</v>
      </c>
      <c r="E26" s="409">
        <f t="shared" si="13"/>
        <v>0</v>
      </c>
      <c r="F26" s="203">
        <f t="shared" si="13"/>
        <v>9477</v>
      </c>
      <c r="G26" s="193">
        <f t="shared" si="13"/>
        <v>9600</v>
      </c>
      <c r="H26" s="195">
        <f t="shared" si="13"/>
        <v>0</v>
      </c>
      <c r="I26" s="195">
        <f t="shared" si="13"/>
        <v>0</v>
      </c>
      <c r="J26" s="195">
        <f t="shared" si="13"/>
        <v>0</v>
      </c>
      <c r="K26" s="195">
        <f t="shared" si="13"/>
        <v>0</v>
      </c>
      <c r="L26" s="195">
        <f t="shared" si="13"/>
        <v>0</v>
      </c>
      <c r="M26" s="195"/>
      <c r="N26" s="195"/>
      <c r="O26" s="195"/>
      <c r="P26" s="195"/>
      <c r="Q26" s="193">
        <f>SUM(Q27:Q28)</f>
        <v>0</v>
      </c>
      <c r="R26" s="193">
        <f>SUM(R27:R28)</f>
        <v>9600</v>
      </c>
      <c r="S26" s="203">
        <f>SUM(S27:S28)</f>
        <v>3691</v>
      </c>
    </row>
    <row r="27" spans="1:21" ht="13.65" customHeight="1">
      <c r="A27" s="272" t="s">
        <v>183</v>
      </c>
      <c r="B27" s="201">
        <v>5786</v>
      </c>
      <c r="C27" s="197">
        <v>1578</v>
      </c>
      <c r="D27" s="113">
        <v>2113</v>
      </c>
      <c r="E27" s="113">
        <f t="shared" ref="E27" si="14">F27-SUM(B27:D27)</f>
        <v>0</v>
      </c>
      <c r="F27" s="201">
        <v>9477</v>
      </c>
      <c r="G27" s="201">
        <v>9600</v>
      </c>
      <c r="H27" s="198">
        <v>0</v>
      </c>
      <c r="I27" s="199">
        <f t="shared" ref="I27" si="15">Q27-H27</f>
        <v>0</v>
      </c>
      <c r="J27" s="32">
        <v>0</v>
      </c>
      <c r="K27" s="199">
        <v>0</v>
      </c>
      <c r="L27" s="198">
        <f t="shared" ref="L27" si="16">Q27-SUM(H27:K27)</f>
        <v>0</v>
      </c>
      <c r="M27" s="198"/>
      <c r="N27" s="198"/>
      <c r="O27" s="198"/>
      <c r="P27" s="200"/>
      <c r="Q27" s="201">
        <v>0</v>
      </c>
      <c r="R27" s="201">
        <v>9600</v>
      </c>
      <c r="S27" s="201">
        <f>C27+D27+E27+SUM(H27:P27)</f>
        <v>3691</v>
      </c>
    </row>
    <row r="28" spans="1:21" ht="13.65" customHeight="1">
      <c r="A28" s="273" t="s">
        <v>184</v>
      </c>
      <c r="B28" s="201"/>
      <c r="C28" s="197"/>
      <c r="D28" s="113"/>
      <c r="E28" s="113"/>
      <c r="F28" s="104"/>
      <c r="G28" s="201"/>
      <c r="H28" s="198"/>
      <c r="I28" s="199"/>
      <c r="J28" s="199"/>
      <c r="K28" s="198"/>
      <c r="L28" s="198"/>
      <c r="M28" s="198"/>
      <c r="N28" s="198"/>
      <c r="O28" s="113"/>
      <c r="P28" s="200"/>
      <c r="Q28" s="201"/>
      <c r="R28" s="201"/>
      <c r="S28" s="201"/>
    </row>
    <row r="29" spans="1:21" ht="13.65" customHeight="1">
      <c r="A29" s="274"/>
      <c r="B29" s="196"/>
      <c r="C29" s="197"/>
      <c r="D29" s="113"/>
      <c r="E29" s="113"/>
      <c r="F29" s="104"/>
      <c r="G29" s="210"/>
      <c r="H29" s="198"/>
      <c r="I29" s="199"/>
      <c r="J29" s="198"/>
      <c r="K29" s="198"/>
      <c r="L29" s="198"/>
      <c r="M29" s="198"/>
      <c r="N29" s="198"/>
      <c r="O29" s="113"/>
      <c r="P29" s="200"/>
      <c r="Q29" s="201"/>
      <c r="R29" s="201"/>
      <c r="S29" s="201"/>
    </row>
    <row r="30" spans="1:21" s="11" customFormat="1" ht="15" customHeight="1">
      <c r="A30" s="212" t="s">
        <v>72</v>
      </c>
      <c r="B30" s="213">
        <f t="shared" ref="B30:L30" si="17">B6+B15+B17+B22+B26</f>
        <v>187585</v>
      </c>
      <c r="C30" s="213">
        <f t="shared" si="17"/>
        <v>13285</v>
      </c>
      <c r="D30" s="277">
        <f t="shared" si="17"/>
        <v>6937</v>
      </c>
      <c r="E30" s="277">
        <f t="shared" si="17"/>
        <v>4379</v>
      </c>
      <c r="F30" s="214">
        <f t="shared" si="17"/>
        <v>212186</v>
      </c>
      <c r="G30" s="214">
        <f t="shared" si="17"/>
        <v>221420</v>
      </c>
      <c r="H30" s="215">
        <f t="shared" si="17"/>
        <v>10642</v>
      </c>
      <c r="I30" s="216">
        <f t="shared" si="17"/>
        <v>39805</v>
      </c>
      <c r="J30" s="216">
        <f t="shared" si="17"/>
        <v>42639</v>
      </c>
      <c r="K30" s="216">
        <f t="shared" si="17"/>
        <v>24321</v>
      </c>
      <c r="L30" s="216">
        <f t="shared" si="17"/>
        <v>20643</v>
      </c>
      <c r="M30" s="216"/>
      <c r="N30" s="216"/>
      <c r="O30" s="216"/>
      <c r="P30" s="216"/>
      <c r="Q30" s="214">
        <f t="shared" ref="Q30:R30" si="18">Q6+Q15+Q17+Q22+Q26</f>
        <v>138050</v>
      </c>
      <c r="R30" s="214">
        <f t="shared" si="18"/>
        <v>225170</v>
      </c>
      <c r="S30" s="214">
        <f>S6+S15+S17+S22+S26</f>
        <v>162651</v>
      </c>
    </row>
    <row r="31" spans="1:21" ht="10.199999999999999" customHeight="1">
      <c r="A31" s="41"/>
      <c r="B31" s="46"/>
      <c r="C31" s="42"/>
      <c r="D31" s="40"/>
      <c r="E31" s="40"/>
      <c r="F31" s="40"/>
      <c r="G31" s="40"/>
      <c r="H31" s="38"/>
      <c r="I31" s="40"/>
      <c r="J31" s="38"/>
      <c r="K31" s="36"/>
      <c r="L31" s="40"/>
      <c r="M31" s="40"/>
      <c r="N31" s="40"/>
      <c r="O31" s="40"/>
      <c r="P31" s="40"/>
      <c r="Q31" s="40"/>
      <c r="R31" s="40"/>
      <c r="S31" s="40"/>
    </row>
    <row r="32" spans="1:21" ht="15.75" customHeight="1">
      <c r="A32" s="25" t="s">
        <v>290</v>
      </c>
      <c r="B32" s="25"/>
      <c r="C32" s="25"/>
      <c r="D32" s="25"/>
      <c r="E32" s="25"/>
      <c r="F32" s="25"/>
      <c r="G32" s="36"/>
      <c r="H32" s="38"/>
      <c r="I32" s="40"/>
      <c r="J32" s="38"/>
      <c r="K32" s="36"/>
      <c r="L32" s="40"/>
      <c r="M32" s="40"/>
      <c r="N32" s="40"/>
      <c r="O32" s="38"/>
      <c r="P32" s="40"/>
      <c r="Q32" s="40"/>
      <c r="R32" s="40"/>
      <c r="S32" s="40"/>
    </row>
    <row r="33" spans="1:19" ht="16.5" customHeight="1">
      <c r="A33" s="115" t="s">
        <v>248</v>
      </c>
      <c r="B33" s="115"/>
      <c r="C33" s="115"/>
      <c r="D33" s="115"/>
      <c r="E33" s="115"/>
      <c r="F33" s="115"/>
      <c r="G33" s="115"/>
      <c r="H33" s="115"/>
      <c r="I33" s="115"/>
      <c r="J33" s="115"/>
      <c r="K33" s="115"/>
      <c r="L33" s="38"/>
      <c r="M33" s="38"/>
      <c r="N33" s="38"/>
      <c r="O33" s="38"/>
      <c r="P33" s="38"/>
      <c r="Q33" s="38"/>
      <c r="R33" s="38"/>
      <c r="S33" s="38"/>
    </row>
    <row r="34" spans="1:19" ht="14.4">
      <c r="A34" s="25" t="s">
        <v>297</v>
      </c>
      <c r="B34" s="25"/>
      <c r="C34" s="38"/>
      <c r="D34" s="38"/>
      <c r="E34" s="38"/>
      <c r="F34" s="38"/>
      <c r="G34" s="38"/>
      <c r="H34" s="38"/>
      <c r="I34" s="42"/>
      <c r="J34" s="42"/>
      <c r="K34" s="38"/>
      <c r="L34" s="38"/>
      <c r="M34" s="38"/>
      <c r="N34" s="38"/>
      <c r="O34" s="38"/>
      <c r="P34" s="38"/>
      <c r="Q34" s="571"/>
      <c r="R34" s="38"/>
      <c r="S34" s="38"/>
    </row>
    <row r="35" spans="1:19" ht="14.4">
      <c r="A35" s="665" t="s">
        <v>149</v>
      </c>
      <c r="B35" s="665"/>
      <c r="C35" s="665"/>
      <c r="D35" s="665"/>
      <c r="E35" s="38"/>
      <c r="F35" s="38"/>
      <c r="G35" s="38"/>
      <c r="H35" s="38"/>
      <c r="I35" s="42"/>
      <c r="J35" s="42"/>
      <c r="K35" s="38"/>
      <c r="L35" s="38"/>
      <c r="M35" s="38"/>
      <c r="N35" s="38"/>
      <c r="O35" s="38"/>
      <c r="P35" s="38"/>
      <c r="Q35" s="571"/>
      <c r="R35" s="38"/>
      <c r="S35" s="38"/>
    </row>
    <row r="36" spans="1:19" ht="16.5" customHeight="1">
      <c r="A36" s="127"/>
      <c r="B36" s="127"/>
      <c r="C36" s="127"/>
      <c r="D36" s="127"/>
      <c r="E36" s="127"/>
      <c r="F36" s="127"/>
      <c r="G36" s="127"/>
      <c r="H36" s="127"/>
      <c r="I36" s="127"/>
      <c r="J36" s="86"/>
      <c r="K36" s="86"/>
      <c r="L36" s="86"/>
      <c r="M36" s="86"/>
      <c r="N36" s="86"/>
      <c r="O36" s="86"/>
      <c r="P36" s="86"/>
      <c r="Q36" s="13"/>
      <c r="R36" s="86"/>
      <c r="S36" s="86"/>
    </row>
    <row r="37" spans="1:19" ht="16.5" customHeight="1">
      <c r="A37" s="87" t="s">
        <v>97</v>
      </c>
      <c r="B37" s="134"/>
      <c r="C37" s="134"/>
      <c r="D37" s="134"/>
      <c r="E37" s="134"/>
      <c r="F37" s="134"/>
      <c r="G37" s="134"/>
      <c r="H37" s="134"/>
      <c r="I37" s="134"/>
      <c r="J37" s="134"/>
      <c r="K37" s="134"/>
      <c r="L37" s="134"/>
      <c r="M37" s="134"/>
      <c r="N37" s="134"/>
      <c r="O37" s="88"/>
      <c r="P37" s="88"/>
      <c r="Q37" s="88"/>
      <c r="R37" s="88"/>
      <c r="S37" s="88"/>
    </row>
    <row r="38" spans="1:19" ht="16.5" customHeight="1">
      <c r="A38" s="87" t="s">
        <v>249</v>
      </c>
      <c r="B38" s="134"/>
      <c r="C38" s="134"/>
      <c r="D38" s="134"/>
      <c r="E38" s="134"/>
      <c r="F38" s="134"/>
      <c r="G38" s="134"/>
      <c r="H38" s="134"/>
      <c r="I38" s="134"/>
      <c r="J38" s="134"/>
      <c r="K38" s="134"/>
      <c r="L38" s="134"/>
      <c r="M38" s="134"/>
      <c r="N38" s="88"/>
      <c r="O38" s="88"/>
      <c r="P38" s="88"/>
      <c r="Q38" s="88"/>
      <c r="R38" s="88"/>
      <c r="S38" s="88"/>
    </row>
    <row r="39" spans="1:19" ht="16.5" customHeight="1">
      <c r="A39" s="87" t="s">
        <v>250</v>
      </c>
      <c r="B39" s="134"/>
      <c r="C39" s="134"/>
      <c r="D39" s="134"/>
      <c r="E39" s="134"/>
      <c r="F39" s="134"/>
      <c r="G39" s="134"/>
      <c r="H39" s="134"/>
      <c r="I39" s="134"/>
      <c r="J39" s="134"/>
      <c r="K39" s="134"/>
      <c r="L39" s="134"/>
      <c r="M39" s="134"/>
      <c r="N39" s="114"/>
      <c r="O39" s="88"/>
      <c r="P39" s="88"/>
      <c r="Q39" s="88"/>
      <c r="R39" s="88"/>
      <c r="S39" s="88"/>
    </row>
    <row r="40" spans="1:19" ht="16.5" customHeight="1">
      <c r="A40" s="25" t="s">
        <v>251</v>
      </c>
      <c r="B40" s="25"/>
      <c r="C40" s="38"/>
      <c r="D40" s="38"/>
      <c r="E40" s="38"/>
      <c r="F40" s="38"/>
      <c r="G40" s="38"/>
      <c r="H40" s="38"/>
      <c r="I40" s="42"/>
      <c r="J40" s="42"/>
      <c r="K40" s="38"/>
      <c r="L40" s="38"/>
      <c r="M40" s="38"/>
      <c r="N40" s="38"/>
      <c r="O40" s="38"/>
      <c r="P40" s="38"/>
      <c r="Q40" s="38"/>
      <c r="R40" s="38"/>
      <c r="S40" s="38"/>
    </row>
    <row r="41" spans="1:19" ht="16.5" customHeight="1">
      <c r="A41" s="25" t="s">
        <v>298</v>
      </c>
      <c r="B41" s="25"/>
      <c r="C41" s="38"/>
      <c r="D41" s="38"/>
      <c r="E41" s="38"/>
      <c r="F41" s="38"/>
      <c r="G41" s="38"/>
      <c r="H41" s="38"/>
      <c r="I41" s="42"/>
      <c r="J41" s="42"/>
      <c r="K41" s="38"/>
      <c r="L41" s="38"/>
      <c r="M41" s="38"/>
      <c r="N41" s="38"/>
      <c r="O41" s="38"/>
      <c r="P41" s="38"/>
      <c r="Q41" s="38"/>
      <c r="R41" s="38"/>
      <c r="S41" s="38"/>
    </row>
    <row r="42" spans="1:19" s="11" customFormat="1" ht="14.25" customHeight="1">
      <c r="A42" s="25" t="s">
        <v>299</v>
      </c>
      <c r="B42" s="25"/>
      <c r="C42" s="38"/>
      <c r="D42" s="38"/>
      <c r="E42" s="38"/>
      <c r="F42" s="38"/>
      <c r="G42" s="38"/>
      <c r="H42" s="38"/>
      <c r="I42" s="42"/>
      <c r="J42" s="42"/>
      <c r="K42" s="38"/>
      <c r="L42" s="38"/>
      <c r="M42" s="38"/>
      <c r="N42" s="38"/>
      <c r="O42" s="38"/>
      <c r="P42" s="38"/>
      <c r="Q42" s="38"/>
      <c r="R42" s="38"/>
      <c r="S42" s="38"/>
    </row>
    <row r="43" spans="1:19" ht="14.25" customHeight="1">
      <c r="A43" s="25"/>
      <c r="B43" s="25"/>
      <c r="C43" s="38"/>
      <c r="D43" s="38"/>
      <c r="E43" s="38"/>
      <c r="F43" s="38"/>
      <c r="G43" s="38"/>
      <c r="H43" s="38"/>
      <c r="I43" s="42"/>
      <c r="J43" s="42"/>
      <c r="K43" s="38"/>
      <c r="L43" s="38"/>
      <c r="M43" s="38"/>
      <c r="N43" s="38"/>
      <c r="O43" s="38"/>
      <c r="P43" s="38"/>
      <c r="Q43" s="38"/>
      <c r="R43" s="38"/>
      <c r="S43" s="38"/>
    </row>
    <row r="44" spans="1:19" ht="14.25" customHeight="1">
      <c r="A44" s="11"/>
      <c r="B44" s="11"/>
      <c r="C44" s="3"/>
      <c r="D44" s="3"/>
      <c r="E44" s="3"/>
      <c r="F44" s="3"/>
      <c r="G44" s="3"/>
      <c r="H44" s="3"/>
      <c r="I44" s="4"/>
      <c r="J44" s="4"/>
      <c r="K44" s="3"/>
      <c r="L44" s="3"/>
      <c r="M44" s="3"/>
      <c r="N44" s="3"/>
      <c r="O44" s="3"/>
      <c r="P44" s="3"/>
      <c r="Q44" s="3"/>
      <c r="R44" s="3"/>
      <c r="S44" s="3"/>
    </row>
    <row r="45" spans="1:19" ht="14.25" customHeight="1">
      <c r="A45" s="11"/>
      <c r="B45" s="11"/>
      <c r="C45" s="3"/>
      <c r="D45" s="3"/>
      <c r="E45" s="3"/>
      <c r="F45" s="3"/>
      <c r="G45" s="3"/>
      <c r="H45" s="3"/>
      <c r="I45" s="4"/>
      <c r="J45" s="4"/>
      <c r="K45" s="3"/>
      <c r="L45" s="30"/>
      <c r="M45" s="30"/>
      <c r="N45" s="3"/>
      <c r="O45" s="3"/>
      <c r="P45" s="3"/>
      <c r="Q45" s="3"/>
      <c r="R45" s="3"/>
      <c r="S45" s="3"/>
    </row>
    <row r="46" spans="1:19" ht="14.25" customHeight="1">
      <c r="A46" s="11"/>
      <c r="B46" s="11"/>
      <c r="C46" s="3"/>
      <c r="D46" s="3"/>
      <c r="E46" s="3"/>
      <c r="F46" s="3"/>
      <c r="G46" s="3"/>
      <c r="H46" s="3"/>
      <c r="I46" s="4"/>
      <c r="J46" s="4"/>
      <c r="K46" s="3"/>
      <c r="L46" s="3"/>
      <c r="M46" s="3"/>
      <c r="N46" s="3"/>
      <c r="O46" s="3"/>
      <c r="P46" s="3"/>
      <c r="Q46" s="3"/>
      <c r="R46" s="3"/>
      <c r="S46" s="3"/>
    </row>
    <row r="47" spans="1:19" ht="14.25" customHeight="1">
      <c r="A47" s="11"/>
      <c r="B47" s="11"/>
      <c r="C47" s="3"/>
      <c r="D47" s="3"/>
      <c r="E47" s="3"/>
      <c r="F47" s="3"/>
      <c r="G47" s="3"/>
      <c r="H47" s="3"/>
      <c r="I47" s="4"/>
      <c r="J47" s="4"/>
      <c r="K47" s="3"/>
      <c r="L47" s="3"/>
      <c r="M47" s="3"/>
      <c r="N47" s="3"/>
      <c r="O47" s="3"/>
      <c r="P47" s="3"/>
      <c r="Q47" s="3"/>
      <c r="R47" s="3"/>
      <c r="S47" s="3"/>
    </row>
    <row r="48" spans="1:19" ht="14.25" customHeight="1">
      <c r="A48" s="11"/>
      <c r="B48" s="11"/>
      <c r="C48" s="3"/>
      <c r="D48" s="3"/>
      <c r="E48" s="3"/>
      <c r="F48" s="3"/>
      <c r="G48" s="3"/>
      <c r="H48" s="3"/>
      <c r="I48" s="4"/>
      <c r="J48" s="4"/>
      <c r="K48" s="3"/>
      <c r="L48" s="3"/>
      <c r="M48" s="3"/>
      <c r="N48" s="3"/>
      <c r="O48" s="3"/>
      <c r="P48" s="3"/>
      <c r="Q48" s="3"/>
      <c r="R48" s="3"/>
      <c r="S48" s="3"/>
    </row>
    <row r="49" spans="1:19" ht="14.25" customHeight="1">
      <c r="A49" s="11"/>
      <c r="B49" s="11"/>
      <c r="C49" s="3"/>
      <c r="D49" s="3"/>
      <c r="E49" s="3"/>
      <c r="F49" s="3"/>
      <c r="G49" s="3"/>
      <c r="H49" s="3"/>
      <c r="I49" s="4"/>
      <c r="J49" s="4"/>
      <c r="K49" s="3"/>
      <c r="L49" s="3"/>
      <c r="M49" s="3"/>
      <c r="N49" s="3"/>
      <c r="O49" s="3"/>
      <c r="P49" s="3"/>
      <c r="Q49" s="3"/>
      <c r="R49" s="3"/>
      <c r="S49" s="3"/>
    </row>
    <row r="50" spans="1:19" ht="14.25" customHeight="1">
      <c r="A50" s="11"/>
      <c r="B50" s="11"/>
      <c r="C50" s="3"/>
      <c r="D50" s="3"/>
      <c r="E50" s="3"/>
      <c r="F50" s="3"/>
      <c r="G50" s="3"/>
      <c r="H50" s="3"/>
      <c r="I50" s="4"/>
      <c r="J50" s="4"/>
      <c r="K50" s="3"/>
      <c r="L50" s="3"/>
      <c r="M50" s="3"/>
      <c r="N50" s="3"/>
      <c r="O50" s="3"/>
      <c r="P50" s="3"/>
      <c r="Q50" s="3"/>
      <c r="R50" s="3"/>
      <c r="S50" s="3"/>
    </row>
    <row r="51" spans="1:19" ht="14.25" customHeight="1">
      <c r="A51" s="11"/>
      <c r="B51" s="11"/>
      <c r="C51" s="3"/>
      <c r="D51" s="3"/>
      <c r="E51" s="3"/>
      <c r="F51" s="3"/>
      <c r="G51" s="3"/>
      <c r="H51" s="3"/>
      <c r="I51" s="4"/>
      <c r="J51" s="4"/>
      <c r="K51" s="3"/>
      <c r="L51" s="3"/>
      <c r="M51" s="3"/>
      <c r="N51" s="3"/>
      <c r="O51" s="3"/>
      <c r="P51" s="3"/>
      <c r="Q51" s="3"/>
      <c r="R51" s="3"/>
      <c r="S51" s="3"/>
    </row>
    <row r="52" spans="1:19" ht="14.25" customHeight="1">
      <c r="A52" s="11"/>
      <c r="B52" s="11"/>
      <c r="C52" s="3"/>
      <c r="D52" s="3"/>
      <c r="E52" s="3"/>
      <c r="F52" s="3"/>
      <c r="G52" s="3"/>
      <c r="H52" s="3"/>
      <c r="I52" s="4"/>
      <c r="J52" s="4"/>
      <c r="K52" s="3"/>
      <c r="L52" s="3"/>
      <c r="M52" s="3"/>
      <c r="N52" s="3"/>
      <c r="O52" s="3"/>
      <c r="P52" s="3"/>
      <c r="Q52" s="3"/>
      <c r="R52" s="3"/>
      <c r="S52" s="3"/>
    </row>
  </sheetData>
  <mergeCells count="5">
    <mergeCell ref="F2:G2"/>
    <mergeCell ref="A1:S1"/>
    <mergeCell ref="Q2:R2"/>
    <mergeCell ref="B4:S4"/>
    <mergeCell ref="A35:D35"/>
  </mergeCells>
  <printOptions horizontalCentered="1"/>
  <pageMargins left="0.25" right="0.17" top="1" bottom="0.17" header="0.17" footer="0.17"/>
  <pageSetup scale="67" orientation="landscape" r:id="rId1"/>
  <headerFooter alignWithMargins="0"/>
  <ignoredErrors>
    <ignoredError sqref="S7 S8:S13 S18:S27 S15 B6 L7:L15 L18:L20"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pageSetUpPr fitToPage="1"/>
  </sheetPr>
  <dimension ref="A1:P51"/>
  <sheetViews>
    <sheetView showGridLines="0" topLeftCell="B16" zoomScaleNormal="100" zoomScaleSheetLayoutView="75" workbookViewId="0">
      <selection activeCell="V42" sqref="V42"/>
    </sheetView>
  </sheetViews>
  <sheetFormatPr defaultColWidth="8.88671875" defaultRowHeight="13.2"/>
  <cols>
    <col min="1" max="1" width="18.5546875" customWidth="1"/>
    <col min="2" max="4" width="9.88671875" customWidth="1"/>
    <col min="5" max="5" width="9.6640625" customWidth="1"/>
    <col min="6" max="6" width="12" customWidth="1"/>
    <col min="7" max="7" width="10" customWidth="1"/>
    <col min="8" max="8" width="10.6640625" customWidth="1"/>
    <col min="9" max="13" width="8.6640625" customWidth="1"/>
    <col min="14" max="14" width="18.33203125" customWidth="1"/>
  </cols>
  <sheetData>
    <row r="1" spans="1:15" s="14" customFormat="1" ht="21.15" customHeight="1">
      <c r="A1" s="135" t="s">
        <v>286</v>
      </c>
      <c r="B1" s="136"/>
      <c r="C1" s="136"/>
      <c r="D1" s="136"/>
      <c r="E1" s="136"/>
      <c r="F1" s="136"/>
      <c r="G1" s="136"/>
      <c r="H1" s="136"/>
      <c r="I1" s="136"/>
      <c r="J1" s="136"/>
      <c r="K1" s="136"/>
      <c r="L1" s="136"/>
      <c r="M1" s="136"/>
      <c r="N1" s="136"/>
    </row>
    <row r="2" spans="1:15" ht="19.2" customHeight="1">
      <c r="A2" s="167"/>
      <c r="B2" s="59" t="s">
        <v>224</v>
      </c>
      <c r="C2" s="59" t="s">
        <v>255</v>
      </c>
      <c r="D2" s="59" t="s">
        <v>256</v>
      </c>
      <c r="E2" s="59" t="s">
        <v>266</v>
      </c>
      <c r="F2" s="59" t="s">
        <v>259</v>
      </c>
      <c r="G2" s="59" t="s">
        <v>267</v>
      </c>
      <c r="H2" s="59" t="s">
        <v>268</v>
      </c>
      <c r="I2" s="59" t="s">
        <v>260</v>
      </c>
      <c r="J2" s="59" t="s">
        <v>269</v>
      </c>
      <c r="K2" s="59" t="s">
        <v>262</v>
      </c>
      <c r="L2" s="59" t="s">
        <v>263</v>
      </c>
      <c r="M2" s="60" t="s">
        <v>264</v>
      </c>
      <c r="N2" s="35"/>
    </row>
    <row r="3" spans="1:15" ht="19.2" customHeight="1">
      <c r="A3" s="167"/>
      <c r="B3" s="517">
        <v>44865</v>
      </c>
      <c r="C3" s="517">
        <v>44893</v>
      </c>
      <c r="D3" s="517">
        <v>44926</v>
      </c>
      <c r="E3" s="517">
        <v>44956</v>
      </c>
      <c r="F3" s="517">
        <v>44984</v>
      </c>
      <c r="G3" s="517">
        <v>45019</v>
      </c>
      <c r="H3" s="517">
        <v>45047</v>
      </c>
      <c r="I3" s="517">
        <v>45076</v>
      </c>
      <c r="J3" s="517">
        <v>45110</v>
      </c>
      <c r="K3" s="517">
        <v>45138</v>
      </c>
      <c r="L3" s="517">
        <v>45166</v>
      </c>
      <c r="M3" s="518">
        <v>45199</v>
      </c>
      <c r="N3" s="569" t="s">
        <v>289</v>
      </c>
    </row>
    <row r="4" spans="1:15" ht="13.2" customHeight="1">
      <c r="A4" s="45"/>
      <c r="B4" s="118"/>
      <c r="C4" s="119"/>
      <c r="D4" s="119"/>
      <c r="E4" s="119"/>
      <c r="F4" s="119"/>
      <c r="G4" s="119"/>
      <c r="H4" s="119"/>
      <c r="I4" s="119"/>
      <c r="J4" s="119"/>
      <c r="K4" s="119"/>
      <c r="L4" s="119"/>
      <c r="M4" s="166"/>
      <c r="N4" s="120"/>
    </row>
    <row r="5" spans="1:15" ht="13.65" customHeight="1">
      <c r="A5" s="39"/>
      <c r="B5" s="705" t="s">
        <v>41</v>
      </c>
      <c r="C5" s="706"/>
      <c r="D5" s="706"/>
      <c r="E5" s="706"/>
      <c r="F5" s="706"/>
      <c r="G5" s="706"/>
      <c r="H5" s="706"/>
      <c r="I5" s="706"/>
      <c r="J5" s="706"/>
      <c r="K5" s="706"/>
      <c r="L5" s="706"/>
      <c r="M5" s="141"/>
      <c r="N5" s="43"/>
      <c r="O5" s="25"/>
    </row>
    <row r="6" spans="1:15" ht="14.25" customHeight="1">
      <c r="A6" s="45" t="s">
        <v>36</v>
      </c>
      <c r="B6" s="101">
        <v>316</v>
      </c>
      <c r="C6" s="38">
        <v>311</v>
      </c>
      <c r="D6" s="38">
        <v>260</v>
      </c>
      <c r="E6" s="38">
        <v>488</v>
      </c>
      <c r="F6" s="38">
        <v>412</v>
      </c>
      <c r="G6" s="38">
        <v>434</v>
      </c>
      <c r="H6" s="38">
        <v>0</v>
      </c>
      <c r="I6" s="38">
        <v>0</v>
      </c>
      <c r="J6" s="96"/>
      <c r="K6" s="38"/>
      <c r="L6" s="38"/>
      <c r="M6" s="97"/>
      <c r="N6" s="89">
        <f>SUM(B6:M6)</f>
        <v>2221</v>
      </c>
      <c r="O6" s="25"/>
    </row>
    <row r="7" spans="1:15" ht="14.25" customHeight="1">
      <c r="A7" s="45" t="s">
        <v>119</v>
      </c>
      <c r="B7" s="101">
        <v>398</v>
      </c>
      <c r="C7" s="82">
        <v>351</v>
      </c>
      <c r="D7" s="82">
        <v>318</v>
      </c>
      <c r="E7" s="82">
        <v>383</v>
      </c>
      <c r="F7" s="82">
        <v>301</v>
      </c>
      <c r="G7" s="82">
        <v>301</v>
      </c>
      <c r="H7" s="82">
        <v>0</v>
      </c>
      <c r="I7" s="82">
        <v>0</v>
      </c>
      <c r="J7" s="109"/>
      <c r="K7" s="38"/>
      <c r="L7" s="38"/>
      <c r="M7" s="97"/>
      <c r="N7" s="89">
        <f>SUM(B7:M7)</f>
        <v>2052</v>
      </c>
      <c r="O7" s="25"/>
    </row>
    <row r="8" spans="1:15" ht="14.25" customHeight="1">
      <c r="A8" s="90" t="s">
        <v>42</v>
      </c>
      <c r="B8" s="102">
        <f>B10-B6-B7</f>
        <v>950</v>
      </c>
      <c r="C8" s="83">
        <f>C10-C6-C7</f>
        <v>711</v>
      </c>
      <c r="D8" s="83">
        <f>D10-D6-D7</f>
        <v>1006</v>
      </c>
      <c r="E8" s="83">
        <f t="shared" ref="E8:I8" si="0">E10-E6-E7</f>
        <v>733</v>
      </c>
      <c r="F8" s="83">
        <f t="shared" si="0"/>
        <v>859</v>
      </c>
      <c r="G8" s="83">
        <f t="shared" si="0"/>
        <v>787</v>
      </c>
      <c r="H8" s="83">
        <f t="shared" si="0"/>
        <v>0</v>
      </c>
      <c r="I8" s="83">
        <f t="shared" si="0"/>
        <v>0</v>
      </c>
      <c r="J8" s="83"/>
      <c r="K8" s="83"/>
      <c r="L8" s="83"/>
      <c r="M8" s="83"/>
      <c r="N8" s="217">
        <f>SUM(B8:M8)</f>
        <v>5046</v>
      </c>
      <c r="O8" s="25"/>
    </row>
    <row r="9" spans="1:15" ht="13.2" customHeight="1">
      <c r="A9" s="90"/>
      <c r="B9" s="102"/>
      <c r="C9" s="25"/>
      <c r="D9" s="25"/>
      <c r="E9" s="40"/>
      <c r="F9" s="25"/>
      <c r="G9" s="38"/>
      <c r="H9" s="38"/>
      <c r="I9" s="98"/>
      <c r="J9" s="98"/>
      <c r="K9" s="99"/>
      <c r="L9" s="99"/>
      <c r="M9" s="100"/>
      <c r="N9" s="89"/>
      <c r="O9" s="25"/>
    </row>
    <row r="10" spans="1:15" ht="12.6" customHeight="1">
      <c r="A10" s="126" t="s">
        <v>35</v>
      </c>
      <c r="B10" s="163">
        <v>1664</v>
      </c>
      <c r="C10" s="143">
        <v>1373</v>
      </c>
      <c r="D10" s="143">
        <v>1584</v>
      </c>
      <c r="E10" s="143">
        <v>1604</v>
      </c>
      <c r="F10" s="143">
        <v>1572</v>
      </c>
      <c r="G10" s="143">
        <v>1522</v>
      </c>
      <c r="H10" s="143">
        <v>0</v>
      </c>
      <c r="I10" s="506">
        <v>0</v>
      </c>
      <c r="J10" s="506"/>
      <c r="K10" s="143"/>
      <c r="L10" s="143"/>
      <c r="M10" s="142"/>
      <c r="N10" s="507">
        <f>SUM(B10:M10)</f>
        <v>9319</v>
      </c>
      <c r="O10" s="25"/>
    </row>
    <row r="11" spans="1:15" ht="12.6" customHeight="1">
      <c r="A11" s="503"/>
      <c r="B11" s="504"/>
      <c r="C11" s="504"/>
      <c r="D11" s="504"/>
      <c r="E11" s="504"/>
      <c r="F11" s="504"/>
      <c r="G11" s="504"/>
      <c r="H11" s="504"/>
      <c r="I11" s="504"/>
      <c r="J11" s="505"/>
      <c r="K11" s="505"/>
      <c r="L11" s="505"/>
      <c r="M11" s="505"/>
      <c r="N11" s="504"/>
      <c r="O11" s="25"/>
    </row>
    <row r="12" spans="1:15" s="11" customFormat="1" ht="18" customHeight="1">
      <c r="A12" s="25" t="s">
        <v>141</v>
      </c>
      <c r="B12" s="36"/>
      <c r="C12" s="36"/>
      <c r="D12" s="36"/>
      <c r="E12" s="25"/>
      <c r="F12" s="25"/>
      <c r="G12" s="25"/>
      <c r="H12" s="25"/>
      <c r="I12" s="25"/>
      <c r="J12" s="25"/>
      <c r="K12" s="25"/>
      <c r="L12" s="493"/>
      <c r="M12" s="493"/>
      <c r="N12" s="493"/>
      <c r="O12" s="493"/>
    </row>
    <row r="13" spans="1:15" s="11" customFormat="1" ht="18" customHeight="1">
      <c r="A13" s="25" t="s">
        <v>76</v>
      </c>
      <c r="B13" s="25"/>
      <c r="C13" s="25"/>
      <c r="D13" s="25"/>
      <c r="E13" s="25"/>
      <c r="F13" s="25"/>
      <c r="G13" s="25"/>
      <c r="H13" s="25"/>
      <c r="I13" s="25"/>
      <c r="J13" s="25"/>
      <c r="K13" s="25"/>
      <c r="L13" s="25"/>
      <c r="M13" s="25"/>
      <c r="N13" s="25"/>
    </row>
    <row r="14" spans="1:15" s="11" customFormat="1" ht="18" customHeight="1">
      <c r="A14" s="607"/>
      <c r="B14" s="638"/>
      <c r="C14" s="493"/>
      <c r="D14" s="493"/>
      <c r="E14" s="493"/>
      <c r="F14" s="493"/>
      <c r="G14" s="493"/>
      <c r="H14" s="493"/>
      <c r="I14" s="493"/>
      <c r="J14" s="493"/>
      <c r="K14" s="493"/>
      <c r="L14" s="493"/>
      <c r="M14" s="493"/>
      <c r="N14" s="494"/>
      <c r="O14" s="608"/>
    </row>
    <row r="15" spans="1:15" s="14" customFormat="1" ht="21.15" customHeight="1">
      <c r="A15" s="707" t="s">
        <v>285</v>
      </c>
      <c r="B15" s="707"/>
      <c r="C15" s="707"/>
      <c r="D15" s="707"/>
      <c r="E15" s="707"/>
      <c r="F15" s="707"/>
      <c r="G15" s="707"/>
      <c r="H15" s="707"/>
      <c r="I15" s="707"/>
      <c r="J15" s="707"/>
      <c r="K15" s="707"/>
      <c r="L15" s="707"/>
      <c r="M15" s="707"/>
      <c r="N15" s="707"/>
    </row>
    <row r="16" spans="1:15" s="14" customFormat="1" ht="19.2" customHeight="1">
      <c r="A16" s="168"/>
      <c r="B16" s="59" t="s">
        <v>224</v>
      </c>
      <c r="C16" s="59" t="s">
        <v>255</v>
      </c>
      <c r="D16" s="59" t="s">
        <v>256</v>
      </c>
      <c r="E16" s="59" t="s">
        <v>266</v>
      </c>
      <c r="F16" s="59" t="s">
        <v>259</v>
      </c>
      <c r="G16" s="59" t="s">
        <v>267</v>
      </c>
      <c r="H16" s="59" t="s">
        <v>268</v>
      </c>
      <c r="I16" s="59" t="s">
        <v>260</v>
      </c>
      <c r="J16" s="59" t="s">
        <v>269</v>
      </c>
      <c r="K16" s="59" t="s">
        <v>262</v>
      </c>
      <c r="L16" s="59" t="s">
        <v>263</v>
      </c>
      <c r="M16" s="60" t="s">
        <v>264</v>
      </c>
      <c r="N16" s="146"/>
    </row>
    <row r="17" spans="1:16" s="14" customFormat="1" ht="19.2" customHeight="1">
      <c r="A17" s="168"/>
      <c r="B17" s="515">
        <v>44865</v>
      </c>
      <c r="C17" s="515">
        <v>44893</v>
      </c>
      <c r="D17" s="515">
        <v>44926</v>
      </c>
      <c r="E17" s="515">
        <v>44956</v>
      </c>
      <c r="F17" s="515">
        <v>44984</v>
      </c>
      <c r="G17" s="515">
        <v>45019</v>
      </c>
      <c r="H17" s="515">
        <v>45047</v>
      </c>
      <c r="I17" s="515">
        <v>45076</v>
      </c>
      <c r="J17" s="515">
        <v>45110</v>
      </c>
      <c r="K17" s="515">
        <v>45138</v>
      </c>
      <c r="L17" s="515">
        <v>45166</v>
      </c>
      <c r="M17" s="515">
        <v>45199</v>
      </c>
      <c r="N17" s="570" t="s">
        <v>133</v>
      </c>
    </row>
    <row r="18" spans="1:16" s="14" customFormat="1" ht="13.2" customHeight="1">
      <c r="A18" s="125"/>
      <c r="B18" s="121"/>
      <c r="C18" s="122"/>
      <c r="D18" s="122"/>
      <c r="E18" s="122"/>
      <c r="F18" s="122"/>
      <c r="G18" s="122"/>
      <c r="H18" s="122"/>
      <c r="I18" s="122"/>
      <c r="J18" s="122"/>
      <c r="K18" s="122"/>
      <c r="L18" s="122"/>
      <c r="M18" s="123"/>
      <c r="N18" s="124"/>
    </row>
    <row r="19" spans="1:16" ht="13.65" customHeight="1">
      <c r="A19" s="39"/>
      <c r="B19" s="50"/>
      <c r="C19" s="25"/>
      <c r="D19" s="708" t="s">
        <v>41</v>
      </c>
      <c r="E19" s="708"/>
      <c r="F19" s="708"/>
      <c r="G19" s="708"/>
      <c r="H19" s="708"/>
      <c r="I19" s="708"/>
      <c r="J19" s="708"/>
      <c r="K19" s="25"/>
      <c r="L19" s="25"/>
      <c r="M19" s="91"/>
      <c r="N19" s="61"/>
    </row>
    <row r="20" spans="1:16" ht="13.65" customHeight="1">
      <c r="A20" s="39" t="s">
        <v>36</v>
      </c>
      <c r="B20" s="52">
        <v>121</v>
      </c>
      <c r="C20" s="38">
        <v>0</v>
      </c>
      <c r="D20" s="38">
        <v>11635</v>
      </c>
      <c r="E20" s="38">
        <v>20</v>
      </c>
      <c r="F20" s="38">
        <v>787</v>
      </c>
      <c r="G20" s="38">
        <v>732</v>
      </c>
      <c r="H20" s="38">
        <v>0</v>
      </c>
      <c r="I20" s="38">
        <v>0</v>
      </c>
      <c r="J20" s="38"/>
      <c r="K20" s="38"/>
      <c r="L20" s="38"/>
      <c r="M20" s="97"/>
      <c r="N20" s="84">
        <f>SUM(B20:M20)</f>
        <v>13295</v>
      </c>
      <c r="P20" s="31"/>
    </row>
    <row r="21" spans="1:16" ht="13.65" customHeight="1">
      <c r="A21" s="39" t="s">
        <v>151</v>
      </c>
      <c r="B21" s="52">
        <f t="shared" ref="B21:I21" si="1">B23-B20</f>
        <v>3478</v>
      </c>
      <c r="C21" s="38">
        <f t="shared" si="1"/>
        <v>19268</v>
      </c>
      <c r="D21" s="38">
        <f t="shared" si="1"/>
        <v>0</v>
      </c>
      <c r="E21" s="38">
        <f t="shared" si="1"/>
        <v>8200</v>
      </c>
      <c r="F21" s="38">
        <f t="shared" si="1"/>
        <v>0</v>
      </c>
      <c r="G21" s="38">
        <f t="shared" si="1"/>
        <v>10962</v>
      </c>
      <c r="H21" s="38">
        <f t="shared" si="1"/>
        <v>0</v>
      </c>
      <c r="I21" s="38">
        <f t="shared" si="1"/>
        <v>0</v>
      </c>
      <c r="J21" s="38"/>
      <c r="K21" s="38"/>
      <c r="L21" s="38"/>
      <c r="M21" s="38"/>
      <c r="N21" s="84">
        <f t="shared" ref="N21:N23" si="2">SUM(B21:M21)</f>
        <v>41908</v>
      </c>
      <c r="P21" s="31"/>
    </row>
    <row r="22" spans="1:16" ht="13.2" customHeight="1">
      <c r="A22" s="39"/>
      <c r="B22" s="129"/>
      <c r="C22" s="40"/>
      <c r="D22" s="130"/>
      <c r="E22" s="130"/>
      <c r="F22" s="130"/>
      <c r="G22" s="130"/>
      <c r="H22" s="130"/>
      <c r="I22" s="130"/>
      <c r="J22" s="130"/>
      <c r="K22" s="40"/>
      <c r="L22" s="40"/>
      <c r="M22" s="128"/>
      <c r="N22" s="84"/>
    </row>
    <row r="23" spans="1:16" ht="15.75" customHeight="1">
      <c r="A23" s="126" t="s">
        <v>35</v>
      </c>
      <c r="B23" s="92">
        <v>3599</v>
      </c>
      <c r="C23" s="93">
        <v>19268</v>
      </c>
      <c r="D23" s="93">
        <v>11635</v>
      </c>
      <c r="E23" s="93">
        <v>8220</v>
      </c>
      <c r="F23" s="93">
        <v>787</v>
      </c>
      <c r="G23" s="93">
        <v>11694</v>
      </c>
      <c r="H23" s="93">
        <v>0</v>
      </c>
      <c r="I23" s="93">
        <v>0</v>
      </c>
      <c r="J23" s="93"/>
      <c r="K23" s="93"/>
      <c r="L23" s="143"/>
      <c r="M23" s="142"/>
      <c r="N23" s="84">
        <f t="shared" si="2"/>
        <v>55203</v>
      </c>
      <c r="P23" s="31"/>
    </row>
    <row r="24" spans="1:16" ht="15.75" customHeight="1">
      <c r="A24" s="39"/>
      <c r="B24" s="50"/>
      <c r="C24" s="25"/>
      <c r="D24" s="708" t="s">
        <v>109</v>
      </c>
      <c r="E24" s="708"/>
      <c r="F24" s="708"/>
      <c r="G24" s="708"/>
      <c r="H24" s="708"/>
      <c r="I24" s="708"/>
      <c r="J24" s="708"/>
      <c r="K24" s="25"/>
      <c r="L24" s="25"/>
      <c r="M24" s="91"/>
      <c r="N24" s="558"/>
    </row>
    <row r="25" spans="1:16" ht="15.75" customHeight="1">
      <c r="A25" s="39" t="s">
        <v>36</v>
      </c>
      <c r="B25" s="101">
        <f t="shared" ref="B25:I26" si="3">B20*1.10231125</f>
        <v>133.37966125</v>
      </c>
      <c r="C25" s="82">
        <f t="shared" si="3"/>
        <v>0</v>
      </c>
      <c r="D25" s="82">
        <f t="shared" si="3"/>
        <v>12825.39139375</v>
      </c>
      <c r="E25" s="82">
        <f t="shared" si="3"/>
        <v>22.046225</v>
      </c>
      <c r="F25" s="82">
        <f t="shared" si="3"/>
        <v>867.51895375000004</v>
      </c>
      <c r="G25" s="82">
        <f t="shared" si="3"/>
        <v>806.89183500000001</v>
      </c>
      <c r="H25" s="82">
        <f t="shared" si="3"/>
        <v>0</v>
      </c>
      <c r="I25" s="82">
        <f t="shared" si="3"/>
        <v>0</v>
      </c>
      <c r="J25" s="82"/>
      <c r="K25" s="82"/>
      <c r="L25" s="82"/>
      <c r="M25" s="82"/>
      <c r="N25" s="84">
        <f>SUM(B25:M25)</f>
        <v>14655.228068750001</v>
      </c>
    </row>
    <row r="26" spans="1:16" ht="15.75" customHeight="1">
      <c r="A26" s="39" t="s">
        <v>151</v>
      </c>
      <c r="B26" s="101">
        <f t="shared" si="3"/>
        <v>3833.8385275000001</v>
      </c>
      <c r="C26" s="82">
        <f t="shared" si="3"/>
        <v>21239.333165</v>
      </c>
      <c r="D26" s="82">
        <f t="shared" si="3"/>
        <v>0</v>
      </c>
      <c r="E26" s="82">
        <f t="shared" si="3"/>
        <v>9038.9522500000003</v>
      </c>
      <c r="F26" s="82">
        <f t="shared" si="3"/>
        <v>0</v>
      </c>
      <c r="G26" s="82">
        <f t="shared" si="3"/>
        <v>12083.535922500001</v>
      </c>
      <c r="H26" s="82">
        <f t="shared" si="3"/>
        <v>0</v>
      </c>
      <c r="I26" s="82">
        <f t="shared" si="3"/>
        <v>0</v>
      </c>
      <c r="J26" s="82"/>
      <c r="K26" s="82"/>
      <c r="L26" s="82"/>
      <c r="M26" s="82"/>
      <c r="N26" s="84">
        <f>SUM(B26:M26)</f>
        <v>46195.659865000001</v>
      </c>
    </row>
    <row r="27" spans="1:16" ht="13.2" customHeight="1">
      <c r="A27" s="39"/>
      <c r="B27" s="101"/>
      <c r="C27" s="82"/>
      <c r="D27" s="40"/>
      <c r="E27" s="40"/>
      <c r="F27" s="40"/>
      <c r="G27" s="40"/>
      <c r="H27" s="40"/>
      <c r="I27" s="40"/>
      <c r="J27" s="40"/>
      <c r="K27" s="40"/>
      <c r="L27" s="40"/>
      <c r="M27" s="128"/>
      <c r="N27" s="84"/>
    </row>
    <row r="28" spans="1:16" ht="15.75" customHeight="1">
      <c r="A28" s="126" t="s">
        <v>35</v>
      </c>
      <c r="B28" s="163">
        <f t="shared" ref="B28:I28" si="4">SUM(B25:B27)</f>
        <v>3967.2181887500001</v>
      </c>
      <c r="C28" s="164">
        <f t="shared" si="4"/>
        <v>21239.333165</v>
      </c>
      <c r="D28" s="164">
        <f t="shared" si="4"/>
        <v>12825.39139375</v>
      </c>
      <c r="E28" s="164">
        <f t="shared" si="4"/>
        <v>9060.9984750000003</v>
      </c>
      <c r="F28" s="164">
        <f t="shared" si="4"/>
        <v>867.51895375000004</v>
      </c>
      <c r="G28" s="164">
        <f t="shared" si="4"/>
        <v>12890.427757500001</v>
      </c>
      <c r="H28" s="164">
        <f t="shared" si="4"/>
        <v>0</v>
      </c>
      <c r="I28" s="164">
        <f t="shared" si="4"/>
        <v>0</v>
      </c>
      <c r="J28" s="164"/>
      <c r="K28" s="164"/>
      <c r="L28" s="164"/>
      <c r="M28" s="164"/>
      <c r="N28" s="131">
        <f>SUM(B28:M28)</f>
        <v>60850.887933749997</v>
      </c>
    </row>
    <row r="29" spans="1:16" ht="15.75" customHeight="1">
      <c r="A29" s="25"/>
      <c r="B29" s="476"/>
      <c r="C29" s="476"/>
      <c r="D29" s="476"/>
      <c r="E29" s="476"/>
      <c r="F29" s="476"/>
      <c r="G29" s="476"/>
      <c r="H29" s="477"/>
      <c r="I29" s="477"/>
      <c r="J29" s="477"/>
      <c r="K29" s="477"/>
      <c r="L29" s="477"/>
      <c r="M29" s="477"/>
      <c r="N29" s="476"/>
    </row>
    <row r="30" spans="1:16" ht="15.75" customHeight="1">
      <c r="A30" s="25" t="s">
        <v>141</v>
      </c>
      <c r="B30" s="479"/>
      <c r="K30" s="493"/>
      <c r="L30" s="494"/>
      <c r="M30" s="494"/>
      <c r="N30" s="494"/>
      <c r="O30" s="493"/>
    </row>
    <row r="31" spans="1:16" ht="15.75" customHeight="1">
      <c r="A31" s="25" t="s">
        <v>180</v>
      </c>
      <c r="B31" s="25"/>
      <c r="C31" s="25"/>
      <c r="D31" s="25"/>
      <c r="E31" s="25"/>
      <c r="F31" s="25"/>
      <c r="G31" s="25"/>
      <c r="H31" s="25"/>
      <c r="I31" s="25"/>
      <c r="J31" s="82"/>
      <c r="K31" s="82"/>
      <c r="L31" s="82"/>
      <c r="M31" s="38"/>
      <c r="N31" s="476"/>
      <c r="O31" s="476"/>
    </row>
    <row r="33" spans="1:9" ht="18.600000000000001" customHeight="1">
      <c r="A33" s="171" t="s">
        <v>179</v>
      </c>
      <c r="B33" s="171"/>
      <c r="C33" s="171"/>
      <c r="D33" s="171"/>
      <c r="E33" s="171"/>
      <c r="F33" s="171"/>
      <c r="G33" s="171"/>
      <c r="H33" s="171"/>
      <c r="I33" s="171"/>
    </row>
    <row r="34" spans="1:9" ht="15.6">
      <c r="A34" s="172"/>
      <c r="B34" s="324">
        <v>2018</v>
      </c>
      <c r="C34" s="324">
        <v>2019</v>
      </c>
      <c r="D34" s="324">
        <v>2020</v>
      </c>
      <c r="E34" s="324">
        <v>2021</v>
      </c>
      <c r="F34" s="324">
        <v>2022</v>
      </c>
      <c r="G34" s="563"/>
      <c r="H34" s="173"/>
      <c r="I34" s="173"/>
    </row>
    <row r="35" spans="1:9" ht="14.4">
      <c r="A35" s="174"/>
      <c r="B35" s="702" t="s">
        <v>39</v>
      </c>
      <c r="C35" s="703"/>
      <c r="D35" s="703"/>
      <c r="E35" s="703"/>
      <c r="F35" s="704"/>
      <c r="G35" s="564"/>
    </row>
    <row r="36" spans="1:9" ht="14.4">
      <c r="A36" s="560" t="s">
        <v>0</v>
      </c>
      <c r="B36" s="561">
        <v>0</v>
      </c>
      <c r="C36" s="561">
        <v>0</v>
      </c>
      <c r="D36" s="561">
        <v>0</v>
      </c>
      <c r="E36" s="561">
        <v>0</v>
      </c>
      <c r="F36" s="562">
        <v>1834</v>
      </c>
      <c r="G36" s="565"/>
    </row>
    <row r="37" spans="1:9" ht="13.8">
      <c r="A37" s="175" t="s">
        <v>96</v>
      </c>
      <c r="B37" s="176">
        <v>0</v>
      </c>
      <c r="C37" s="176">
        <v>14751.48</v>
      </c>
      <c r="D37" s="178">
        <v>0</v>
      </c>
      <c r="E37" s="361">
        <v>0</v>
      </c>
      <c r="F37" s="361">
        <v>0</v>
      </c>
      <c r="G37" s="566"/>
      <c r="I37" s="567"/>
    </row>
    <row r="38" spans="1:9" ht="13.8">
      <c r="A38" s="175" t="s">
        <v>37</v>
      </c>
      <c r="B38" s="176">
        <v>91289.56</v>
      </c>
      <c r="C38" s="176">
        <v>4553.84</v>
      </c>
      <c r="D38" s="177">
        <v>66584</v>
      </c>
      <c r="E38" s="360">
        <v>83147</v>
      </c>
      <c r="F38" s="360">
        <v>18228</v>
      </c>
      <c r="G38" s="566"/>
      <c r="I38" s="568"/>
    </row>
    <row r="39" spans="1:9" ht="13.8">
      <c r="A39" s="175" t="s">
        <v>4</v>
      </c>
      <c r="B39" s="176">
        <v>0</v>
      </c>
      <c r="C39" s="176">
        <v>23000</v>
      </c>
      <c r="D39" s="178">
        <v>0</v>
      </c>
      <c r="E39" s="361">
        <v>0</v>
      </c>
      <c r="F39" s="361">
        <v>0</v>
      </c>
      <c r="G39" s="566"/>
      <c r="I39" s="568"/>
    </row>
    <row r="40" spans="1:9" ht="13.8">
      <c r="A40" s="175" t="s">
        <v>6</v>
      </c>
      <c r="B40" s="176">
        <v>38345.21</v>
      </c>
      <c r="C40" s="176">
        <v>30405.66</v>
      </c>
      <c r="D40" s="177">
        <v>44707</v>
      </c>
      <c r="E40" s="360">
        <v>1043</v>
      </c>
      <c r="F40" s="360">
        <v>66872</v>
      </c>
      <c r="G40" s="566"/>
      <c r="I40" s="568"/>
    </row>
    <row r="41" spans="1:9" ht="13.8">
      <c r="A41" s="175" t="s">
        <v>10</v>
      </c>
      <c r="B41" s="176">
        <v>39878.160000000003</v>
      </c>
      <c r="C41" s="176">
        <v>33551.699999999997</v>
      </c>
      <c r="D41" s="177">
        <v>63484</v>
      </c>
      <c r="E41" s="360">
        <v>38321</v>
      </c>
      <c r="F41" s="360">
        <v>32517</v>
      </c>
      <c r="G41" s="566"/>
      <c r="I41" s="568"/>
    </row>
    <row r="42" spans="1:9" ht="13.8">
      <c r="A42" s="175" t="s">
        <v>13</v>
      </c>
      <c r="B42" s="176">
        <v>91460.52</v>
      </c>
      <c r="C42" s="176">
        <v>113531.69</v>
      </c>
      <c r="D42" s="177">
        <v>141092</v>
      </c>
      <c r="E42" s="360">
        <v>59800</v>
      </c>
      <c r="F42" s="360">
        <v>28536</v>
      </c>
      <c r="G42" s="566"/>
      <c r="I42" s="568"/>
    </row>
    <row r="43" spans="1:9" ht="13.8">
      <c r="A43" s="175" t="s">
        <v>16</v>
      </c>
      <c r="B43" s="176">
        <v>4801.8900000000003</v>
      </c>
      <c r="C43" s="176">
        <v>8693.5499999999993</v>
      </c>
      <c r="D43" s="177">
        <v>24946</v>
      </c>
      <c r="E43" s="361">
        <v>0</v>
      </c>
      <c r="F43" s="360">
        <v>0</v>
      </c>
      <c r="G43" s="566"/>
      <c r="I43" s="568"/>
    </row>
    <row r="44" spans="1:9" ht="13.8">
      <c r="A44" s="175" t="s">
        <v>36</v>
      </c>
      <c r="B44" s="176">
        <v>12500</v>
      </c>
      <c r="C44" s="176">
        <v>146888</v>
      </c>
      <c r="D44" s="177">
        <v>21404</v>
      </c>
      <c r="E44" s="360">
        <v>64102</v>
      </c>
      <c r="F44" s="360">
        <v>95216</v>
      </c>
      <c r="G44" s="566"/>
      <c r="I44" s="568"/>
    </row>
    <row r="45" spans="1:9" ht="13.8">
      <c r="A45" s="175" t="s">
        <v>23</v>
      </c>
      <c r="B45" s="176">
        <v>13153.35</v>
      </c>
      <c r="C45" s="176">
        <v>13717.8</v>
      </c>
      <c r="D45" s="177">
        <v>16663</v>
      </c>
      <c r="E45" s="360">
        <v>21529</v>
      </c>
      <c r="F45" s="360">
        <v>27048</v>
      </c>
      <c r="G45" s="566"/>
      <c r="I45" s="568"/>
    </row>
    <row r="46" spans="1:9" ht="13.8">
      <c r="A46" s="175" t="s">
        <v>28</v>
      </c>
      <c r="B46" s="176">
        <v>0</v>
      </c>
      <c r="C46" s="176">
        <v>0</v>
      </c>
      <c r="D46" s="177">
        <v>13391</v>
      </c>
      <c r="E46" s="360">
        <v>7399</v>
      </c>
      <c r="F46" s="360">
        <v>0</v>
      </c>
      <c r="G46" s="566"/>
      <c r="I46" s="32"/>
    </row>
    <row r="47" spans="1:9" ht="13.8">
      <c r="A47" s="175" t="s">
        <v>151</v>
      </c>
      <c r="B47" s="176">
        <v>141</v>
      </c>
      <c r="C47" s="176">
        <v>114</v>
      </c>
      <c r="D47" s="178">
        <v>0</v>
      </c>
      <c r="E47" s="360">
        <v>3166</v>
      </c>
      <c r="F47" s="360">
        <v>0</v>
      </c>
      <c r="G47" s="566"/>
      <c r="I47" s="32"/>
    </row>
    <row r="48" spans="1:9" ht="13.8">
      <c r="A48" s="175"/>
      <c r="B48" s="176"/>
      <c r="C48" s="176"/>
      <c r="D48" s="176"/>
      <c r="E48" s="178"/>
      <c r="F48" s="362"/>
      <c r="G48" s="566"/>
      <c r="I48" s="32"/>
    </row>
    <row r="49" spans="1:9" ht="13.8">
      <c r="A49" s="179" t="s">
        <v>35</v>
      </c>
      <c r="B49" s="180">
        <f>SUM(B36:B47)</f>
        <v>291569.69</v>
      </c>
      <c r="C49" s="180">
        <f t="shared" ref="C49:F49" si="5">SUM(C36:C47)</f>
        <v>389207.72</v>
      </c>
      <c r="D49" s="180">
        <f t="shared" si="5"/>
        <v>392271</v>
      </c>
      <c r="E49" s="180">
        <f t="shared" si="5"/>
        <v>278507</v>
      </c>
      <c r="F49" s="180">
        <f t="shared" si="5"/>
        <v>270251</v>
      </c>
      <c r="G49" s="566"/>
      <c r="I49" s="32"/>
    </row>
    <row r="50" spans="1:9">
      <c r="I50" s="32"/>
    </row>
    <row r="51" spans="1:9" ht="13.8">
      <c r="A51" s="25" t="s">
        <v>142</v>
      </c>
      <c r="B51" s="38"/>
      <c r="I51" s="32"/>
    </row>
  </sheetData>
  <mergeCells count="5">
    <mergeCell ref="B35:F35"/>
    <mergeCell ref="B5:L5"/>
    <mergeCell ref="A15:N15"/>
    <mergeCell ref="D19:J19"/>
    <mergeCell ref="D24:J24"/>
  </mergeCells>
  <pageMargins left="0.75" right="0.17" top="1" bottom="0.17" header="0.17" footer="0.17"/>
  <pageSetup scale="6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00187-68D6-4DA6-84D5-20DEE7C020ED}">
  <sheetPr codeName="Sheet7"/>
  <dimension ref="A1:J60"/>
  <sheetViews>
    <sheetView showGridLines="0" showWhiteSpace="0" topLeftCell="A28" zoomScaleNormal="100" zoomScaleSheetLayoutView="75" workbookViewId="0">
      <selection activeCell="H55" sqref="H55"/>
    </sheetView>
  </sheetViews>
  <sheetFormatPr defaultColWidth="8.88671875" defaultRowHeight="13.8"/>
  <cols>
    <col min="1" max="1" width="48" style="132" customWidth="1"/>
    <col min="2" max="2" width="15.6640625" style="132" customWidth="1"/>
    <col min="3" max="4" width="13.6640625" style="132" customWidth="1"/>
    <col min="5" max="5" width="33.88671875" style="132" customWidth="1"/>
    <col min="6" max="6" width="13.6640625" style="132" customWidth="1"/>
    <col min="7" max="7" width="19.88671875" style="132" customWidth="1"/>
    <col min="8" max="8" width="33.6640625" style="132" customWidth="1"/>
    <col min="9" max="16384" width="8.88671875" style="132"/>
  </cols>
  <sheetData>
    <row r="1" spans="1:8" s="502" customFormat="1" ht="23.4" customHeight="1">
      <c r="A1" s="709" t="s">
        <v>341</v>
      </c>
      <c r="B1" s="710"/>
      <c r="C1" s="710"/>
      <c r="D1" s="710"/>
      <c r="E1" s="710"/>
      <c r="F1" s="710"/>
    </row>
    <row r="2" spans="1:8" ht="37.950000000000003" customHeight="1">
      <c r="A2" s="524"/>
      <c r="B2" s="411" t="s">
        <v>223</v>
      </c>
      <c r="C2" s="183" t="s">
        <v>177</v>
      </c>
      <c r="D2" s="182" t="s">
        <v>127</v>
      </c>
      <c r="E2" s="159" t="s">
        <v>352</v>
      </c>
      <c r="F2" s="181" t="s">
        <v>177</v>
      </c>
      <c r="G2" s="181" t="s">
        <v>127</v>
      </c>
      <c r="H2" s="160" t="s">
        <v>353</v>
      </c>
    </row>
    <row r="3" spans="1:8" ht="16.2" customHeight="1">
      <c r="A3" s="525"/>
      <c r="B3" s="103" t="s">
        <v>39</v>
      </c>
      <c r="C3" s="711" t="s">
        <v>172</v>
      </c>
      <c r="D3" s="712"/>
      <c r="E3" s="713"/>
      <c r="F3" s="714" t="s">
        <v>247</v>
      </c>
      <c r="G3" s="715"/>
      <c r="H3" s="716"/>
    </row>
    <row r="4" spans="1:8">
      <c r="A4" s="526"/>
      <c r="B4" s="520"/>
      <c r="C4" s="527"/>
      <c r="D4" s="528"/>
      <c r="E4" s="527"/>
      <c r="F4" s="529"/>
      <c r="G4" s="436"/>
      <c r="H4" s="436"/>
    </row>
    <row r="5" spans="1:8">
      <c r="A5" s="461" t="s">
        <v>229</v>
      </c>
      <c r="B5" s="526"/>
      <c r="C5" s="37"/>
      <c r="D5" s="520"/>
      <c r="E5" s="527"/>
      <c r="F5" s="530"/>
      <c r="G5" s="161"/>
      <c r="H5" s="161"/>
    </row>
    <row r="6" spans="1:8" ht="14.4">
      <c r="A6" s="462" t="s">
        <v>61</v>
      </c>
      <c r="B6" s="520">
        <v>1117195</v>
      </c>
      <c r="C6" s="520">
        <v>1117195</v>
      </c>
      <c r="D6" s="520">
        <v>1117195</v>
      </c>
      <c r="E6" s="527">
        <f>+D6-C6</f>
        <v>0</v>
      </c>
      <c r="F6" s="531">
        <f t="shared" ref="F6:G9" si="0">C6*1.10231125</f>
        <v>1231496.6169437501</v>
      </c>
      <c r="G6" s="532">
        <f t="shared" si="0"/>
        <v>1231496.6169437501</v>
      </c>
      <c r="H6" s="533">
        <f>+G6-F6</f>
        <v>0</v>
      </c>
    </row>
    <row r="7" spans="1:8" ht="14.4">
      <c r="A7" s="462" t="s">
        <v>191</v>
      </c>
      <c r="B7" s="526"/>
      <c r="C7" s="520">
        <v>-120000</v>
      </c>
      <c r="D7" s="520">
        <f>-'Table 3A WTO Raw'!$T$47</f>
        <v>-120000</v>
      </c>
      <c r="E7" s="527">
        <f>+D7-C7</f>
        <v>0</v>
      </c>
      <c r="F7" s="531">
        <f t="shared" si="0"/>
        <v>-132277.35</v>
      </c>
      <c r="G7" s="531">
        <f t="shared" si="0"/>
        <v>-132277.35</v>
      </c>
      <c r="H7" s="534">
        <f>+G7-F7</f>
        <v>0</v>
      </c>
    </row>
    <row r="8" spans="1:8" ht="14.4">
      <c r="A8" s="421" t="s">
        <v>291</v>
      </c>
      <c r="B8" s="526"/>
      <c r="C8" s="520">
        <v>159888</v>
      </c>
      <c r="D8" s="520">
        <f>'Table 3A WTO Raw'!B47+'Table 3A WTO Raw'!C47+'Table 3A WTO Raw'!D47</f>
        <v>159888</v>
      </c>
      <c r="E8" s="527">
        <f>+D8-C8</f>
        <v>0</v>
      </c>
      <c r="F8" s="531">
        <f t="shared" si="0"/>
        <v>176246.34114</v>
      </c>
      <c r="G8" s="532">
        <f t="shared" si="0"/>
        <v>176246.34114</v>
      </c>
      <c r="H8" s="534">
        <f>+G8-F8</f>
        <v>0</v>
      </c>
    </row>
    <row r="9" spans="1:8">
      <c r="A9" s="461" t="s">
        <v>57</v>
      </c>
      <c r="B9" s="535">
        <f>SUM(B6:B7)</f>
        <v>1117195</v>
      </c>
      <c r="C9" s="535">
        <f>SUM(C6:C8)</f>
        <v>1157083</v>
      </c>
      <c r="D9" s="535">
        <f>SUM(D6:D8)</f>
        <v>1157083</v>
      </c>
      <c r="E9" s="536">
        <f>+D9-C9</f>
        <v>0</v>
      </c>
      <c r="F9" s="537">
        <f t="shared" si="0"/>
        <v>1275465.6080837501</v>
      </c>
      <c r="G9" s="538">
        <f t="shared" si="0"/>
        <v>1275465.6080837501</v>
      </c>
      <c r="H9" s="539">
        <f>+G9-F9</f>
        <v>0</v>
      </c>
    </row>
    <row r="10" spans="1:8">
      <c r="A10" s="526"/>
      <c r="B10" s="520"/>
      <c r="C10" s="520"/>
      <c r="D10" s="520"/>
      <c r="E10" s="527"/>
      <c r="F10" s="530"/>
      <c r="G10" s="161"/>
      <c r="H10" s="161"/>
    </row>
    <row r="11" spans="1:8">
      <c r="A11" s="461" t="s">
        <v>230</v>
      </c>
      <c r="B11" s="520"/>
      <c r="C11" s="520"/>
      <c r="D11" s="520"/>
      <c r="E11" s="527"/>
      <c r="F11" s="530"/>
      <c r="G11" s="161"/>
      <c r="H11" s="161"/>
    </row>
    <row r="12" spans="1:8" ht="14.4">
      <c r="A12" s="462" t="s">
        <v>62</v>
      </c>
      <c r="B12" s="463">
        <v>10300</v>
      </c>
      <c r="C12" s="465">
        <v>10300</v>
      </c>
      <c r="D12" s="465">
        <v>10300</v>
      </c>
      <c r="E12" s="465">
        <f t="shared" ref="E12:E14" si="1">+D12-C12</f>
        <v>0</v>
      </c>
      <c r="F12" s="464">
        <f t="shared" ref="F12:F14" si="2">C12*1.10231125</f>
        <v>11353.805875</v>
      </c>
      <c r="G12" s="501">
        <f t="shared" ref="G12:H14" si="3">D12*1.10231125</f>
        <v>11353.805875</v>
      </c>
      <c r="H12" s="501"/>
    </row>
    <row r="13" spans="1:8" ht="14.4">
      <c r="A13" s="462" t="s">
        <v>77</v>
      </c>
      <c r="B13" s="463">
        <v>2954</v>
      </c>
      <c r="C13" s="465">
        <v>0</v>
      </c>
      <c r="D13" s="465">
        <v>0</v>
      </c>
      <c r="E13" s="465">
        <f t="shared" si="1"/>
        <v>0</v>
      </c>
      <c r="F13" s="464">
        <f t="shared" si="2"/>
        <v>0</v>
      </c>
      <c r="G13" s="501">
        <v>0</v>
      </c>
      <c r="H13" s="514">
        <f t="shared" si="3"/>
        <v>0</v>
      </c>
    </row>
    <row r="14" spans="1:8" ht="14.4">
      <c r="A14" s="462" t="s">
        <v>63</v>
      </c>
      <c r="B14" s="463">
        <v>7090</v>
      </c>
      <c r="C14" s="465">
        <v>7090</v>
      </c>
      <c r="D14" s="465">
        <v>7090</v>
      </c>
      <c r="E14" s="465">
        <f t="shared" si="1"/>
        <v>0</v>
      </c>
      <c r="F14" s="464">
        <f t="shared" si="2"/>
        <v>7815.3867625000003</v>
      </c>
      <c r="G14" s="501">
        <f t="shared" si="3"/>
        <v>7815.3867625000003</v>
      </c>
      <c r="H14" s="501"/>
    </row>
    <row r="15" spans="1:8" ht="14.4">
      <c r="A15" s="462"/>
      <c r="B15" s="520"/>
      <c r="C15" s="520"/>
      <c r="D15" s="520"/>
      <c r="E15" s="527"/>
      <c r="F15" s="531"/>
      <c r="G15" s="499"/>
      <c r="H15" s="161"/>
    </row>
    <row r="16" spans="1:8" ht="14.4">
      <c r="A16" s="485" t="s">
        <v>64</v>
      </c>
      <c r="B16" s="520"/>
      <c r="C16" s="520"/>
      <c r="D16" s="520"/>
      <c r="E16" s="527"/>
      <c r="F16" s="531"/>
      <c r="G16" s="499"/>
      <c r="H16" s="161"/>
    </row>
    <row r="17" spans="1:10" ht="14.4">
      <c r="A17" s="462" t="s">
        <v>56</v>
      </c>
      <c r="B17" s="520">
        <v>1656</v>
      </c>
      <c r="C17" s="520">
        <v>1656</v>
      </c>
      <c r="D17" s="520">
        <v>1656</v>
      </c>
      <c r="E17" s="527">
        <f t="shared" ref="E17:E18" si="4">+D17-C17</f>
        <v>0</v>
      </c>
      <c r="F17" s="531">
        <f t="shared" ref="F17:G19" si="5">C17*1.10231125</f>
        <v>1825.4274300000002</v>
      </c>
      <c r="G17" s="501">
        <f t="shared" si="5"/>
        <v>1825.4274300000002</v>
      </c>
      <c r="H17" s="533">
        <f t="shared" ref="H17:H18" si="6">E17*1.10231125</f>
        <v>0</v>
      </c>
    </row>
    <row r="18" spans="1:10" ht="14.4">
      <c r="A18" s="462" t="s">
        <v>58</v>
      </c>
      <c r="B18" s="465">
        <v>200000</v>
      </c>
      <c r="C18" s="465">
        <v>200000</v>
      </c>
      <c r="D18" s="465">
        <v>200000</v>
      </c>
      <c r="E18" s="466">
        <f t="shared" si="4"/>
        <v>0</v>
      </c>
      <c r="F18" s="464">
        <f t="shared" si="5"/>
        <v>220462.25000000003</v>
      </c>
      <c r="G18" s="501">
        <f t="shared" si="5"/>
        <v>220462.25000000003</v>
      </c>
      <c r="H18" s="501">
        <f t="shared" si="6"/>
        <v>0</v>
      </c>
    </row>
    <row r="19" spans="1:10">
      <c r="A19" s="461" t="s">
        <v>59</v>
      </c>
      <c r="B19" s="535">
        <f>SUM(B12:B18)</f>
        <v>222000</v>
      </c>
      <c r="C19" s="535">
        <f>SUM(C12:C18)</f>
        <v>219046</v>
      </c>
      <c r="D19" s="535">
        <f>SUM(D12:D18)</f>
        <v>219046</v>
      </c>
      <c r="E19" s="536">
        <f>SUM(E12:E18)</f>
        <v>0</v>
      </c>
      <c r="F19" s="537">
        <f t="shared" si="5"/>
        <v>241456.87006750001</v>
      </c>
      <c r="G19" s="500">
        <f t="shared" si="5"/>
        <v>241456.87006750001</v>
      </c>
      <c r="H19" s="538">
        <f>+G19-F19</f>
        <v>0</v>
      </c>
    </row>
    <row r="20" spans="1:10">
      <c r="A20" s="526"/>
      <c r="B20" s="520"/>
      <c r="C20" s="527"/>
      <c r="D20" s="520"/>
      <c r="E20" s="527"/>
      <c r="F20" s="530"/>
      <c r="G20" s="540"/>
      <c r="H20" s="161"/>
    </row>
    <row r="21" spans="1:10">
      <c r="A21" s="461" t="s">
        <v>60</v>
      </c>
      <c r="B21" s="520"/>
      <c r="C21" s="527"/>
      <c r="D21" s="520"/>
      <c r="E21" s="527"/>
      <c r="F21" s="530"/>
      <c r="G21" s="540"/>
      <c r="H21" s="161"/>
    </row>
    <row r="22" spans="1:10">
      <c r="A22" s="462" t="s">
        <v>235</v>
      </c>
      <c r="B22" s="437">
        <v>147660</v>
      </c>
      <c r="C22" s="467"/>
      <c r="D22" s="520"/>
      <c r="E22" s="527"/>
      <c r="F22" s="530"/>
      <c r="G22" s="540"/>
      <c r="H22" s="161"/>
    </row>
    <row r="23" spans="1:10" ht="14.4">
      <c r="A23" s="462" t="s">
        <v>337</v>
      </c>
      <c r="B23" s="520"/>
      <c r="C23" s="541">
        <v>2390</v>
      </c>
      <c r="D23" s="542">
        <v>2390</v>
      </c>
      <c r="E23" s="527">
        <f>+D23-C23</f>
        <v>0</v>
      </c>
      <c r="F23" s="531">
        <f>C23*1.10231125</f>
        <v>2634.5238875</v>
      </c>
      <c r="G23" s="532">
        <f t="shared" ref="G23:G40" si="7">D23*1.10231125</f>
        <v>2634.5238875</v>
      </c>
      <c r="H23" s="534">
        <f>+G23-F23</f>
        <v>0</v>
      </c>
      <c r="J23" s="467"/>
    </row>
    <row r="24" spans="1:10" ht="14.4">
      <c r="A24" s="462" t="s">
        <v>234</v>
      </c>
      <c r="B24" s="520"/>
      <c r="C24" s="541">
        <v>110745</v>
      </c>
      <c r="D24" s="542">
        <v>110745</v>
      </c>
      <c r="E24" s="541">
        <f>+D24-C24</f>
        <v>0</v>
      </c>
      <c r="F24" s="531">
        <f>C24*1.10231125</f>
        <v>122075.45938125001</v>
      </c>
      <c r="G24" s="532">
        <f t="shared" si="7"/>
        <v>122075.45938125001</v>
      </c>
      <c r="H24" s="532">
        <f>+G24-F24</f>
        <v>0</v>
      </c>
    </row>
    <row r="25" spans="1:10" ht="14.4">
      <c r="A25" s="462"/>
      <c r="B25" s="520"/>
      <c r="C25" s="541"/>
      <c r="D25" s="542"/>
      <c r="E25" s="541"/>
      <c r="F25" s="531"/>
      <c r="G25" s="532"/>
      <c r="H25" s="437"/>
    </row>
    <row r="26" spans="1:10" ht="14.4">
      <c r="A26" s="462" t="s">
        <v>236</v>
      </c>
      <c r="B26" s="520">
        <v>2000</v>
      </c>
      <c r="C26" s="541"/>
      <c r="D26" s="542"/>
      <c r="E26" s="541"/>
      <c r="F26" s="531"/>
      <c r="G26" s="532"/>
      <c r="H26" s="437"/>
    </row>
    <row r="27" spans="1:10" ht="14.4">
      <c r="A27" s="462" t="s">
        <v>337</v>
      </c>
      <c r="B27" s="520"/>
      <c r="C27" s="541">
        <v>0</v>
      </c>
      <c r="D27" s="542">
        <v>0</v>
      </c>
      <c r="E27" s="527">
        <f>+D27-C27</f>
        <v>0</v>
      </c>
      <c r="F27" s="531">
        <f>C27*1.10231125</f>
        <v>0</v>
      </c>
      <c r="G27" s="532">
        <f t="shared" si="7"/>
        <v>0</v>
      </c>
      <c r="H27" s="534">
        <f>+G27-F27</f>
        <v>0</v>
      </c>
    </row>
    <row r="28" spans="1:10" ht="14.4">
      <c r="A28" s="462" t="s">
        <v>234</v>
      </c>
      <c r="B28" s="520"/>
      <c r="C28" s="541">
        <v>1500</v>
      </c>
      <c r="D28" s="542">
        <v>1500</v>
      </c>
      <c r="E28" s="541">
        <f>+D28-C28</f>
        <v>0</v>
      </c>
      <c r="F28" s="531">
        <f>C28*1.10231125</f>
        <v>1653.4668750000001</v>
      </c>
      <c r="G28" s="532">
        <f t="shared" si="7"/>
        <v>1653.4668750000001</v>
      </c>
      <c r="H28" s="532">
        <f>+G28-F28</f>
        <v>0</v>
      </c>
    </row>
    <row r="29" spans="1:10" ht="14.4">
      <c r="A29" s="462"/>
      <c r="B29" s="520"/>
      <c r="C29" s="541"/>
      <c r="D29" s="542"/>
      <c r="E29" s="541"/>
      <c r="F29" s="531"/>
      <c r="G29" s="532"/>
      <c r="H29" s="437"/>
    </row>
    <row r="30" spans="1:10" ht="14.4">
      <c r="A30" s="462" t="s">
        <v>237</v>
      </c>
      <c r="B30" s="520">
        <v>58250</v>
      </c>
      <c r="C30" s="541"/>
      <c r="D30" s="542"/>
      <c r="E30" s="541"/>
      <c r="F30" s="531"/>
      <c r="G30" s="532"/>
      <c r="H30" s="437"/>
    </row>
    <row r="31" spans="1:10" ht="14.4">
      <c r="A31" s="462" t="s">
        <v>337</v>
      </c>
      <c r="B31" s="520"/>
      <c r="C31" s="541">
        <v>18020</v>
      </c>
      <c r="D31" s="542">
        <v>18020</v>
      </c>
      <c r="E31" s="527">
        <f>+D31-C31</f>
        <v>0</v>
      </c>
      <c r="F31" s="531">
        <f>C31*1.10231125</f>
        <v>19863.648725000003</v>
      </c>
      <c r="G31" s="532">
        <f t="shared" si="7"/>
        <v>19863.648725000003</v>
      </c>
      <c r="H31" s="534">
        <f>+G31-F31</f>
        <v>0</v>
      </c>
    </row>
    <row r="32" spans="1:10" ht="14.4">
      <c r="A32" s="462" t="s">
        <v>234</v>
      </c>
      <c r="B32" s="520"/>
      <c r="C32" s="541">
        <v>43687.5</v>
      </c>
      <c r="D32" s="542">
        <v>43687.5</v>
      </c>
      <c r="E32" s="541">
        <f>+D32-C32</f>
        <v>0</v>
      </c>
      <c r="F32" s="531">
        <f>C32*1.10231125</f>
        <v>48157.222734375006</v>
      </c>
      <c r="G32" s="532">
        <f t="shared" si="7"/>
        <v>48157.222734375006</v>
      </c>
      <c r="H32" s="532">
        <f>+G32-F32</f>
        <v>0</v>
      </c>
    </row>
    <row r="33" spans="1:10" ht="14.4">
      <c r="A33" s="462"/>
      <c r="B33" s="520"/>
      <c r="C33" s="541"/>
      <c r="D33" s="437"/>
      <c r="E33" s="467"/>
      <c r="F33" s="531"/>
      <c r="G33" s="532"/>
      <c r="H33" s="437"/>
    </row>
    <row r="34" spans="1:10" ht="14.4">
      <c r="A34" s="462" t="s">
        <v>238</v>
      </c>
      <c r="B34" s="465">
        <v>7100</v>
      </c>
      <c r="C34" s="468"/>
      <c r="D34" s="497"/>
      <c r="E34" s="468"/>
      <c r="F34" s="531"/>
      <c r="G34" s="532"/>
      <c r="H34" s="437"/>
    </row>
    <row r="35" spans="1:10" ht="14.4">
      <c r="A35" s="462" t="s">
        <v>337</v>
      </c>
      <c r="B35" s="465"/>
      <c r="C35" s="468">
        <v>500</v>
      </c>
      <c r="D35" s="497">
        <v>500</v>
      </c>
      <c r="E35" s="466">
        <f>+D35-C35</f>
        <v>0</v>
      </c>
      <c r="F35" s="531">
        <f>C35*1.10231125</f>
        <v>551.15562499999999</v>
      </c>
      <c r="G35" s="532">
        <f t="shared" si="7"/>
        <v>551.15562499999999</v>
      </c>
      <c r="H35" s="534">
        <f>+G35-F35</f>
        <v>0</v>
      </c>
    </row>
    <row r="36" spans="1:10" ht="14.4">
      <c r="A36" s="462" t="s">
        <v>234</v>
      </c>
      <c r="B36" s="465"/>
      <c r="C36" s="468">
        <v>5745</v>
      </c>
      <c r="D36" s="497">
        <v>5745</v>
      </c>
      <c r="E36" s="468">
        <f>+D36-C36</f>
        <v>0</v>
      </c>
      <c r="F36" s="531">
        <f>C36*1.10231125</f>
        <v>6332.7781312500001</v>
      </c>
      <c r="G36" s="532">
        <f t="shared" si="7"/>
        <v>6332.7781312500001</v>
      </c>
      <c r="H36" s="532">
        <f>+G36-F36</f>
        <v>0</v>
      </c>
    </row>
    <row r="37" spans="1:10" ht="14.4">
      <c r="A37" s="462"/>
      <c r="B37" s="465"/>
      <c r="C37" s="468"/>
      <c r="D37" s="497"/>
      <c r="E37" s="468"/>
      <c r="F37" s="531"/>
      <c r="G37" s="532"/>
      <c r="H37" s="161"/>
    </row>
    <row r="38" spans="1:10" ht="14.4">
      <c r="A38" s="462" t="s">
        <v>239</v>
      </c>
      <c r="B38" s="465">
        <v>9600</v>
      </c>
      <c r="C38" s="543"/>
      <c r="D38" s="161"/>
      <c r="E38" s="467"/>
      <c r="F38" s="531"/>
      <c r="G38" s="532"/>
      <c r="H38" s="533"/>
    </row>
    <row r="39" spans="1:10" ht="14.4">
      <c r="A39" s="462" t="s">
        <v>337</v>
      </c>
      <c r="B39" s="465"/>
      <c r="C39" s="468">
        <v>3691</v>
      </c>
      <c r="D39" s="497">
        <v>3691</v>
      </c>
      <c r="E39" s="466">
        <f>+D39-C39</f>
        <v>0</v>
      </c>
      <c r="F39" s="531">
        <f t="shared" ref="F39:F40" si="8">C39*1.10231125</f>
        <v>4068.6308237500002</v>
      </c>
      <c r="G39" s="532">
        <f t="shared" si="7"/>
        <v>4068.6308237500002</v>
      </c>
      <c r="H39" s="534">
        <f>+G39-F39</f>
        <v>0</v>
      </c>
    </row>
    <row r="40" spans="1:10" ht="14.4">
      <c r="A40" s="462" t="s">
        <v>234</v>
      </c>
      <c r="B40" s="465"/>
      <c r="C40" s="468">
        <v>7200</v>
      </c>
      <c r="D40" s="497">
        <v>7200</v>
      </c>
      <c r="E40" s="468">
        <f>+D40-C40</f>
        <v>0</v>
      </c>
      <c r="F40" s="531">
        <f t="shared" si="8"/>
        <v>7936.6410000000005</v>
      </c>
      <c r="G40" s="532">
        <f t="shared" si="7"/>
        <v>7936.6410000000005</v>
      </c>
      <c r="H40" s="532">
        <f>+G40-F40</f>
        <v>0</v>
      </c>
    </row>
    <row r="41" spans="1:10">
      <c r="A41" s="485"/>
      <c r="B41" s="465"/>
      <c r="C41" s="466"/>
      <c r="D41" s="465"/>
      <c r="E41" s="466"/>
      <c r="F41" s="530"/>
      <c r="G41" s="544"/>
      <c r="H41" s="437"/>
    </row>
    <row r="42" spans="1:10" s="502" customFormat="1" ht="18" customHeight="1">
      <c r="A42" s="461" t="s">
        <v>192</v>
      </c>
      <c r="B42" s="346">
        <f>SUM(B22:B40)</f>
        <v>224610</v>
      </c>
      <c r="C42" s="486">
        <f>SUM(C23:C40)</f>
        <v>193478.5</v>
      </c>
      <c r="D42" s="346">
        <f>SUM(D23:D40)</f>
        <v>193478.5</v>
      </c>
      <c r="E42" s="545">
        <f>+D42-C42</f>
        <v>0</v>
      </c>
      <c r="F42" s="347">
        <f>SUM(F23:F40)</f>
        <v>213273.52718312503</v>
      </c>
      <c r="G42" s="347">
        <f>SUM(G23:G40)</f>
        <v>213273.52718312503</v>
      </c>
      <c r="H42" s="605">
        <f t="shared" ref="H42:H52" si="9">+G42-F42</f>
        <v>0</v>
      </c>
    </row>
    <row r="43" spans="1:10">
      <c r="A43" s="546"/>
      <c r="B43" s="520"/>
      <c r="C43" s="527"/>
      <c r="D43" s="520"/>
      <c r="E43" s="527"/>
      <c r="F43" s="547"/>
      <c r="G43" s="161"/>
      <c r="H43" s="161"/>
    </row>
    <row r="44" spans="1:10" ht="17.399999999999999">
      <c r="A44" s="461" t="s">
        <v>75</v>
      </c>
      <c r="B44" s="535">
        <f>B9+B19+B42</f>
        <v>1563805</v>
      </c>
      <c r="C44" s="548">
        <f>C9+C19+C42</f>
        <v>1569607.5</v>
      </c>
      <c r="D44" s="535">
        <f>D9+D19+D42</f>
        <v>1569607.5</v>
      </c>
      <c r="E44" s="536">
        <f>+D44-C44</f>
        <v>0</v>
      </c>
      <c r="F44" s="469">
        <f>F9+F19+F42</f>
        <v>1730196.0053343752</v>
      </c>
      <c r="G44" s="538">
        <f>G9+G19+G42</f>
        <v>1730196.0053343752</v>
      </c>
      <c r="H44" s="538">
        <f t="shared" si="9"/>
        <v>0</v>
      </c>
    </row>
    <row r="45" spans="1:10" ht="14.4">
      <c r="A45" s="546"/>
      <c r="B45" s="520"/>
      <c r="C45" s="527"/>
      <c r="D45" s="520"/>
      <c r="E45" s="527"/>
      <c r="F45" s="547"/>
      <c r="G45" s="533"/>
      <c r="H45" s="437"/>
    </row>
    <row r="46" spans="1:10" ht="17.399999999999999" customHeight="1">
      <c r="A46" s="462" t="s">
        <v>162</v>
      </c>
      <c r="B46" s="470"/>
      <c r="C46" s="379">
        <v>1125737.3994867601</v>
      </c>
      <c r="D46" s="470">
        <f>G46/1.10231125</f>
        <v>1043141.8530836911</v>
      </c>
      <c r="E46" s="389">
        <f t="shared" ref="E46:E52" si="10">+D46-C46</f>
        <v>-82595.546403069049</v>
      </c>
      <c r="F46" s="576">
        <v>1240913</v>
      </c>
      <c r="G46" s="532">
        <v>1149867</v>
      </c>
      <c r="H46" s="573">
        <f t="shared" si="9"/>
        <v>-91046</v>
      </c>
      <c r="J46" s="549"/>
    </row>
    <row r="47" spans="1:10" ht="14.4">
      <c r="A47" s="462"/>
      <c r="B47" s="520"/>
      <c r="C47" s="379"/>
      <c r="D47" s="498"/>
      <c r="E47" s="472"/>
      <c r="F47" s="471"/>
      <c r="G47" s="532"/>
      <c r="H47" s="540"/>
    </row>
    <row r="48" spans="1:10" ht="19.2" customHeight="1">
      <c r="A48" s="462" t="s">
        <v>161</v>
      </c>
      <c r="B48" s="520"/>
      <c r="C48" s="379">
        <v>226796.19753495211</v>
      </c>
      <c r="D48" s="498">
        <f>G48/1.10231125</f>
        <v>226796.19753495211</v>
      </c>
      <c r="E48" s="472">
        <f t="shared" si="10"/>
        <v>0</v>
      </c>
      <c r="F48" s="471">
        <v>250000</v>
      </c>
      <c r="G48" s="532">
        <v>250000</v>
      </c>
      <c r="H48" s="540">
        <f t="shared" si="9"/>
        <v>0</v>
      </c>
    </row>
    <row r="49" spans="1:10" ht="14.4">
      <c r="A49" s="462"/>
      <c r="B49" s="520"/>
      <c r="C49" s="379"/>
      <c r="D49" s="498"/>
      <c r="E49" s="472"/>
      <c r="F49" s="471"/>
      <c r="G49" s="532"/>
      <c r="H49" s="540"/>
    </row>
    <row r="50" spans="1:10" ht="14.4">
      <c r="A50" s="462" t="s">
        <v>158</v>
      </c>
      <c r="B50" s="520"/>
      <c r="C50" s="379">
        <v>204116.5777814569</v>
      </c>
      <c r="D50" s="498">
        <f>G50/1.10231125</f>
        <v>226796.19753495211</v>
      </c>
      <c r="E50" s="472">
        <f t="shared" si="10"/>
        <v>22679.619753495208</v>
      </c>
      <c r="F50" s="471">
        <v>225000</v>
      </c>
      <c r="G50" s="532">
        <v>250000</v>
      </c>
      <c r="H50" s="532">
        <f t="shared" si="9"/>
        <v>25000</v>
      </c>
      <c r="J50" s="133"/>
    </row>
    <row r="51" spans="1:10">
      <c r="A51" s="546"/>
      <c r="B51" s="520"/>
      <c r="C51" s="527"/>
      <c r="D51" s="520"/>
      <c r="E51" s="527"/>
      <c r="F51" s="473"/>
      <c r="G51" s="161"/>
      <c r="H51" s="540"/>
    </row>
    <row r="52" spans="1:10" ht="15.6" customHeight="1">
      <c r="A52" s="550" t="s">
        <v>160</v>
      </c>
      <c r="B52" s="551"/>
      <c r="C52" s="552">
        <f>C44+C46+C48+C50</f>
        <v>3126257.6748031694</v>
      </c>
      <c r="D52" s="551">
        <f>D44+D46+D48+D50</f>
        <v>3066341.7481535957</v>
      </c>
      <c r="E52" s="552">
        <f t="shared" si="10"/>
        <v>-59915.926649573725</v>
      </c>
      <c r="F52" s="474">
        <f>F44+F46+F48+F50</f>
        <v>3446109.0053343754</v>
      </c>
      <c r="G52" s="553">
        <f>G44+G46+G48+G50</f>
        <v>3380063.0053343754</v>
      </c>
      <c r="H52" s="574">
        <f t="shared" si="9"/>
        <v>-66046</v>
      </c>
    </row>
    <row r="53" spans="1:10">
      <c r="A53" s="37"/>
      <c r="B53" s="527"/>
      <c r="C53" s="527"/>
      <c r="D53" s="527"/>
      <c r="E53" s="527"/>
      <c r="F53" s="527"/>
    </row>
    <row r="54" spans="1:10">
      <c r="A54" s="132" t="s">
        <v>253</v>
      </c>
      <c r="B54" s="133"/>
      <c r="C54" s="133"/>
      <c r="F54" s="527"/>
    </row>
    <row r="55" spans="1:10">
      <c r="A55" s="37" t="s">
        <v>231</v>
      </c>
      <c r="B55" s="133"/>
      <c r="C55" s="133"/>
      <c r="F55" s="527"/>
    </row>
    <row r="56" spans="1:10">
      <c r="A56" s="37" t="s">
        <v>114</v>
      </c>
      <c r="B56" s="527"/>
      <c r="C56" s="527"/>
      <c r="D56" s="527"/>
      <c r="E56" s="527"/>
      <c r="F56" s="527"/>
    </row>
    <row r="57" spans="1:10">
      <c r="A57" s="37" t="s">
        <v>113</v>
      </c>
      <c r="B57" s="527"/>
      <c r="C57" s="527"/>
      <c r="D57" s="527"/>
      <c r="E57" s="527"/>
      <c r="F57" s="527"/>
    </row>
    <row r="58" spans="1:10">
      <c r="A58" s="132" t="s">
        <v>112</v>
      </c>
    </row>
    <row r="59" spans="1:10">
      <c r="A59" s="132" t="s">
        <v>252</v>
      </c>
    </row>
    <row r="60" spans="1:10">
      <c r="A60" s="132" t="s">
        <v>330</v>
      </c>
    </row>
  </sheetData>
  <mergeCells count="3">
    <mergeCell ref="A1:F1"/>
    <mergeCell ref="C3:E3"/>
    <mergeCell ref="F3:H3"/>
  </mergeCells>
  <pageMargins left="0.25" right="0.17" top="0.75" bottom="0.17" header="0.17" footer="0.17"/>
  <pageSetup scale="63" orientation="landscape" r:id="rId1"/>
  <ignoredErrors>
    <ignoredError sqref="E42:E44 E52"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Cover Page </vt:lpstr>
      <vt:lpstr>Table 1 WASDE</vt:lpstr>
      <vt:lpstr>Table 2 Mexico</vt:lpstr>
      <vt:lpstr>Table 3A WTO Raw</vt:lpstr>
      <vt:lpstr>Table 3B Raw  </vt:lpstr>
      <vt:lpstr>Table 4 Refined</vt:lpstr>
      <vt:lpstr>Table 5 FTAs </vt:lpstr>
      <vt:lpstr>Tables 6,7 Re-Export </vt:lpstr>
      <vt:lpstr>Table 8A FY 2023</vt:lpstr>
      <vt:lpstr>Table 8B FY 2024</vt:lpstr>
      <vt:lpstr>Table 9 Re-Export </vt:lpstr>
      <vt:lpstr>Table 10 High Duty </vt:lpstr>
      <vt:lpstr>Tables 11A,11B SCP</vt:lpstr>
      <vt:lpstr>'Cover Page '!Print_Area</vt:lpstr>
      <vt:lpstr>'Table 1 WASDE'!Print_Area</vt:lpstr>
      <vt:lpstr>'Table 10 High Duty '!Print_Area</vt:lpstr>
      <vt:lpstr>'Table 2 Mexico'!Print_Area</vt:lpstr>
      <vt:lpstr>'Table 3A WTO Raw'!Print_Area</vt:lpstr>
      <vt:lpstr>'Table 3B Raw  '!Print_Area</vt:lpstr>
      <vt:lpstr>'Table 4 Refined'!Print_Area</vt:lpstr>
      <vt:lpstr>'Table 5 FTAs '!Print_Area</vt:lpstr>
      <vt:lpstr>'Table 8A FY 2023'!Print_Area</vt:lpstr>
      <vt:lpstr>'Table 8B FY 2024'!Print_Area</vt:lpstr>
      <vt:lpstr>'Table 9 Re-Export '!Print_Area</vt:lpstr>
      <vt:lpstr>'Tables 11A,11B SCP'!Print_Area</vt:lpstr>
      <vt:lpstr>'Tables 6,7 Re-Export '!Print_Area</vt:lpstr>
    </vt:vector>
  </TitlesOfParts>
  <Company>USDA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janisw</dc:creator>
  <cp:lastModifiedBy>Diaby, Souleymane - FAS</cp:lastModifiedBy>
  <cp:lastPrinted>2023-06-07T12:52:01Z</cp:lastPrinted>
  <dcterms:created xsi:type="dcterms:W3CDTF">2008-01-25T21:12:54Z</dcterms:created>
  <dcterms:modified xsi:type="dcterms:W3CDTF">2023-06-09T16:08:42Z</dcterms:modified>
</cp:coreProperties>
</file>