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R:\_Trade Programs\_Import Policies\05 Sugar Dairy TAA Restricted\Sugar\02_Sugar TRQ Data\Circular\Publish External\FY 2021\"/>
    </mc:Choice>
  </mc:AlternateContent>
  <xr:revisionPtr revIDLastSave="0" documentId="13_ncr:1_{CA9DCAC7-B716-48AF-9F00-548809398A05}" xr6:coauthVersionLast="47" xr6:coauthVersionMax="47" xr10:uidLastSave="{00000000-0000-0000-0000-000000000000}"/>
  <bookViews>
    <workbookView xWindow="-120" yWindow="-120" windowWidth="29040" windowHeight="15840" tabRatio="925" xr2:uid="{00000000-000D-0000-FFFF-FFFF00000000}"/>
  </bookViews>
  <sheets>
    <sheet name="Cover Page " sheetId="139" r:id="rId1"/>
    <sheet name="Table 1 WASDE" sheetId="74" r:id="rId2"/>
    <sheet name="Table 2 Mexico" sheetId="12" r:id="rId3"/>
    <sheet name="Table 3A WTO Raw  " sheetId="1" r:id="rId4"/>
    <sheet name="Table 3B Raw  " sheetId="236" r:id="rId5"/>
    <sheet name="Table 4 Refined" sheetId="8" r:id="rId6"/>
    <sheet name="Table 5 FTAs " sheetId="54" r:id="rId7"/>
    <sheet name="Tables 6,7 Re-Export " sheetId="116" r:id="rId8"/>
    <sheet name="Table 8 FY 2021" sheetId="200" r:id="rId9"/>
    <sheet name="Table 9 Re-Export" sheetId="186" r:id="rId10"/>
    <sheet name="Tables 10A,10B SCP" sheetId="45" r:id="rId11"/>
  </sheets>
  <externalReferences>
    <externalReference r:id="rId12"/>
  </externalReferences>
  <definedNames>
    <definedName name="CCCInv" localSheetId="4">#REF!</definedName>
    <definedName name="CCCInv" localSheetId="8">#REF!</definedName>
    <definedName name="CCCInv">#REF!</definedName>
    <definedName name="CertificateGains" localSheetId="4">#REF!</definedName>
    <definedName name="CertificateGains">#REF!</definedName>
    <definedName name="ComplyAcres" localSheetId="4">#REF!</definedName>
    <definedName name="ComplyAcres">#REF!</definedName>
    <definedName name="ContractPaymentAcres" localSheetId="4">#REF!</definedName>
    <definedName name="ContractPaymentAcres">#REF!</definedName>
    <definedName name="CountercyclicalPaymentRate" localSheetId="4">#REF!</definedName>
    <definedName name="CountercyclicalPaymentRate">#REF!</definedName>
    <definedName name="CountercyclicalPayments" localSheetId="4">#REF!</definedName>
    <definedName name="CountercyclicalPayments">#REF!</definedName>
    <definedName name="CountercyclicalPaymentYield" localSheetId="4">#REF!</definedName>
    <definedName name="CountercyclicalPaymentYield">#REF!</definedName>
    <definedName name="CRPHistory" localSheetId="4">#REF!</definedName>
    <definedName name="CRPHistory">#REF!</definedName>
    <definedName name="CRPPayments" localSheetId="4">#REF!</definedName>
    <definedName name="CRPPayments">#REF!</definedName>
    <definedName name="DiffUnaccounted" localSheetId="4">#REF!</definedName>
    <definedName name="DiffUnaccounted">#REF!</definedName>
    <definedName name="DirectCounterCyclicalPayments" localSheetId="4">#REF!</definedName>
    <definedName name="DirectCounterCyclicalPayments">#REF!</definedName>
    <definedName name="DirectPaymentRate" localSheetId="4">#REF!</definedName>
    <definedName name="DirectPaymentRate">#REF!</definedName>
    <definedName name="DirectPayments" localSheetId="4">#REF!</definedName>
    <definedName name="DirectPayments">#REF!</definedName>
    <definedName name="DirectPaymentsExtract" localSheetId="4">[1]ExtractFileForDirect!#REF!</definedName>
    <definedName name="DirectPaymentsExtract" localSheetId="8">[1]ExtractFileForDirect!#REF!</definedName>
    <definedName name="DirectPaymentsExtract">[1]ExtractFileForDirect!#REF!</definedName>
    <definedName name="DirectPaymentYield" localSheetId="4">#REF!</definedName>
    <definedName name="DirectPaymentYield" localSheetId="8">#REF!</definedName>
    <definedName name="DirectPaymentYield">#REF!</definedName>
    <definedName name="Domestic" localSheetId="4">#REF!</definedName>
    <definedName name="Domestic">#REF!</definedName>
    <definedName name="Effective" localSheetId="4">#REF!</definedName>
    <definedName name="Effective">#REF!</definedName>
    <definedName name="EV__LASTREFTIME__" hidden="1">38283.519537037</definedName>
    <definedName name="ExcelName13">#N/A</definedName>
    <definedName name="FarmValueOfProd" localSheetId="4">#REF!</definedName>
    <definedName name="FarmValueOfProd" localSheetId="8">#REF!</definedName>
    <definedName name="FarmValueOfProd">#REF!</definedName>
    <definedName name="FISCAL" localSheetId="4">#REF!</definedName>
    <definedName name="FISCAL">#REF!</definedName>
    <definedName name="FixedDecoupledPayments" localSheetId="4">#REF!</definedName>
    <definedName name="FixedDecoupledPayments">#REF!</definedName>
    <definedName name="FreeStocks" localSheetId="4">#REF!</definedName>
    <definedName name="FreeStocks">#REF!</definedName>
    <definedName name="HarvestedAcres" localSheetId="4">#REF!</definedName>
    <definedName name="HarvestedAcres">#REF!</definedName>
    <definedName name="HarvestedYield" localSheetId="4">#REF!</definedName>
    <definedName name="HarvestedYield">#REF!</definedName>
    <definedName name="Hoja1_Query">#N/A</definedName>
    <definedName name="Imports" localSheetId="4">#REF!</definedName>
    <definedName name="Imports" localSheetId="8">#REF!</definedName>
    <definedName name="Imports">#REF!</definedName>
    <definedName name="LDPs" localSheetId="4">#REF!</definedName>
    <definedName name="LDPs">#REF!</definedName>
    <definedName name="LoanDeficiencyPayments" localSheetId="4">#REF!</definedName>
    <definedName name="LoanDeficiencyPayments">#REF!</definedName>
    <definedName name="LoanRate" localSheetId="4">#REF!</definedName>
    <definedName name="LoanRate">#REF!</definedName>
    <definedName name="LoanRePaymntRate" localSheetId="4">#REF!</definedName>
    <definedName name="LoanRePaymntRate">#REF!</definedName>
    <definedName name="LoansCertGains" localSheetId="4">#REF!</definedName>
    <definedName name="LoansCertGains">#REF!</definedName>
    <definedName name="LoansCertPurchasesCwt" localSheetId="4">#REF!</definedName>
    <definedName name="LoansCertPurchasesCwt">#REF!</definedName>
    <definedName name="LoansCertPurchasesDoll" localSheetId="4">#REF!</definedName>
    <definedName name="LoansCertPurchasesDoll">#REF!</definedName>
    <definedName name="LoansOutstanding" localSheetId="4">#REF!</definedName>
    <definedName name="LoansOutstanding">#REF!</definedName>
    <definedName name="LoansRepaidCYFY_2" localSheetId="4">#REF!</definedName>
    <definedName name="LoansRepaidCYFY_2">#REF!</definedName>
    <definedName name="MarketingLoanWriteOffs" localSheetId="4">#REF!</definedName>
    <definedName name="MarketingLoanWriteOffs">#REF!</definedName>
    <definedName name="Marketings" localSheetId="4">#REF!</definedName>
    <definedName name="Marketings">#REF!</definedName>
    <definedName name="MarketReturns" localSheetId="4">#REF!</definedName>
    <definedName name="MarketReturns">#REF!</definedName>
    <definedName name="MO_GoatsClipped" localSheetId="4">#REF!</definedName>
    <definedName name="MO_GoatsClipped">#REF!</definedName>
    <definedName name="MO_LDPs" localSheetId="4">#REF!</definedName>
    <definedName name="MO_LDPs">#REF!</definedName>
    <definedName name="MO_LoanDeficiencyPayments" localSheetId="4">#REF!</definedName>
    <definedName name="MO_LoanDeficiencyPayments">#REF!</definedName>
    <definedName name="MO_LoansMadeByCwt" localSheetId="4">#REF!</definedName>
    <definedName name="MO_LoansMadeByCwt">#REF!</definedName>
    <definedName name="MO_LoansMadeByDoll" localSheetId="4">#REF!</definedName>
    <definedName name="MO_LoansMadeByDoll">#REF!</definedName>
    <definedName name="MO_LoansRepaidByCwt" localSheetId="4">#REF!</definedName>
    <definedName name="MO_LoansRepaidByCwt">#REF!</definedName>
    <definedName name="MO_LoansRepaidByDoll" localSheetId="4">#REF!</definedName>
    <definedName name="MO_LoansRepaidByDoll">#REF!</definedName>
    <definedName name="MO_MarketingLoanWriteOffs" localSheetId="4">#REF!</definedName>
    <definedName name="MO_MarketingLoanWriteOffs">#REF!</definedName>
    <definedName name="MO_Marketings" localSheetId="4">#REF!</definedName>
    <definedName name="MO_Marketings">#REF!</definedName>
    <definedName name="MO_MarketReturns" localSheetId="4">#REF!</definedName>
    <definedName name="MO_MarketReturns">#REF!</definedName>
    <definedName name="MO_Yield" localSheetId="4">#REF!</definedName>
    <definedName name="MO_Yield">#REF!</definedName>
    <definedName name="MohairPayments" localSheetId="4">#REF!</definedName>
    <definedName name="MohairPayments">#REF!</definedName>
    <definedName name="new_table" localSheetId="4">#REF!</definedName>
    <definedName name="new_table">#REF!</definedName>
    <definedName name="NumberGoatsClipped" localSheetId="4">#REF!</definedName>
    <definedName name="NumberGoatsClipped">#REF!</definedName>
    <definedName name="OldTable" localSheetId="4">#REF!</definedName>
    <definedName name="OldTable">#REF!</definedName>
    <definedName name="OTHER" localSheetId="4">#REF!</definedName>
    <definedName name="OTHER">#REF!</definedName>
    <definedName name="PlantedAcres" localSheetId="4">#REF!</definedName>
    <definedName name="PlantedAcres">#REF!</definedName>
    <definedName name="price" localSheetId="4">#REF!</definedName>
    <definedName name="price">#REF!</definedName>
    <definedName name="_xlnm.Print_Area" localSheetId="0">'Cover Page '!$A$3:$Q$13</definedName>
    <definedName name="_xlnm.Print_Area" localSheetId="1">'Table 1 WASDE'!$A$1:$P$32</definedName>
    <definedName name="_xlnm.Print_Area" localSheetId="2">'Table 2 Mexico'!$A$1:$O$32</definedName>
    <definedName name="_xlnm.Print_Area" localSheetId="3">'Table 3A WTO Raw  '!$A$1:$U$53</definedName>
    <definedName name="_xlnm.Print_Area" localSheetId="4">'Table 3B Raw  '!$A$1:$I$49</definedName>
    <definedName name="_xlnm.Print_Area" localSheetId="5">'Table 4 Refined'!$A$1:$Q$26</definedName>
    <definedName name="_xlnm.Print_Area" localSheetId="6">'Table 5 FTAs '!$A$1:$T$42</definedName>
    <definedName name="_xlnm.Print_Area" localSheetId="8">'Table 8 FY 2021'!$A$1:$I$65</definedName>
    <definedName name="_xlnm.Print_Area" localSheetId="9">'Table 9 Re-Export'!$A$1:$L$65</definedName>
    <definedName name="_xlnm.Print_Area" localSheetId="10">'Tables 10A,10B SCP'!$A$1:$S$25</definedName>
    <definedName name="_xlnm.Print_Area" localSheetId="7">'Tables 6,7 Re-Export '!$A$1:$P$52</definedName>
    <definedName name="_xlnm.Print_Area">#N/A</definedName>
    <definedName name="_xlnm.Print_Titles">#N/A</definedName>
    <definedName name="Production" localSheetId="4">#REF!</definedName>
    <definedName name="Production" localSheetId="8">#REF!</definedName>
    <definedName name="Production">#REF!</definedName>
    <definedName name="ProductionFlexibilityPayments" localSheetId="4">#REF!</definedName>
    <definedName name="ProductionFlexibilityPayments">#REF!</definedName>
    <definedName name="SAP" localSheetId="4">#REF!</definedName>
    <definedName name="SAP">#REF!</definedName>
    <definedName name="SupportPrice" localSheetId="4">#REF!</definedName>
    <definedName name="SupportPrice">#REF!</definedName>
    <definedName name="TargetPrice" localSheetId="4">#REF!</definedName>
    <definedName name="TargetPrice">#REF!</definedName>
    <definedName name="WO_BeginningStocks" localSheetId="4">#REF!</definedName>
    <definedName name="WO_BeginningStocks">#REF!</definedName>
    <definedName name="WO_DiffUnAccted" localSheetId="4">#REF!</definedName>
    <definedName name="WO_DiffUnAccted">#REF!</definedName>
    <definedName name="WO_DomesticUse" localSheetId="4">#REF!</definedName>
    <definedName name="WO_DomesticUse">#REF!</definedName>
    <definedName name="WO_Exports" localSheetId="4">#REF!</definedName>
    <definedName name="WO_Exports">#REF!</definedName>
    <definedName name="WO_FreeStocks" localSheetId="4">#REF!</definedName>
    <definedName name="WO_FreeStocks">#REF!</definedName>
    <definedName name="WO_Imports" localSheetId="4">#REF!</definedName>
    <definedName name="WO_Imports">#REF!</definedName>
    <definedName name="WO_LDPs" localSheetId="4">#REF!</definedName>
    <definedName name="WO_LDPs">#REF!</definedName>
    <definedName name="WO_LDPsPelts" localSheetId="4">#REF!</definedName>
    <definedName name="WO_LDPsPelts">#REF!</definedName>
    <definedName name="WO_LoanDeficiencyPayments" localSheetId="4">#REF!</definedName>
    <definedName name="WO_LoanDeficiencyPayments">#REF!</definedName>
    <definedName name="WO_LoansMadeByCwt" localSheetId="4">#REF!</definedName>
    <definedName name="WO_LoansMadeByCwt">#REF!</definedName>
    <definedName name="WO_LoansMadeByDoll" localSheetId="4">#REF!</definedName>
    <definedName name="WO_LoansMadeByDoll">#REF!</definedName>
    <definedName name="WO_LoansRepaidByCwt" localSheetId="4">#REF!</definedName>
    <definedName name="WO_LoansRepaidByCwt">#REF!</definedName>
    <definedName name="WO_LoansRepaidByDoll" localSheetId="4">#REF!</definedName>
    <definedName name="WO_LoansRepaidByDoll">#REF!</definedName>
    <definedName name="WO_MarketingLoanWriteOffs" localSheetId="4">#REF!</definedName>
    <definedName name="WO_MarketingLoanWriteOffs">#REF!</definedName>
    <definedName name="WO_Marketings" localSheetId="4">#REF!</definedName>
    <definedName name="WO_Marketings">#REF!</definedName>
    <definedName name="WO_MarketReturns" localSheetId="4">#REF!</definedName>
    <definedName name="WO_MarketReturns">#REF!</definedName>
    <definedName name="WO_production" localSheetId="4">#REF!</definedName>
    <definedName name="WO_production">#REF!</definedName>
    <definedName name="WO_SheepShorn" localSheetId="4">#REF!</definedName>
    <definedName name="WO_SheepShorn">#REF!</definedName>
    <definedName name="WO_ShornWool" localSheetId="4">#REF!</definedName>
    <definedName name="WO_ShornWool">#REF!</definedName>
    <definedName name="WO_StockSheep" localSheetId="4">#REF!</definedName>
    <definedName name="WO_StockSheep">#REF!</definedName>
    <definedName name="WO_Yield" localSheetId="4">#REF!</definedName>
    <definedName name="WO_Yield">#REF!</definedName>
    <definedName name="x" localSheetId="4">#REF!</definedName>
    <definedName name="x">#REF!</definedName>
    <definedName name="XLSIMSIM" localSheetId="0" hidden="1">{"Sim",1,"Output 1","MProd!$U$230","1","4","10,000","298503897"}</definedName>
    <definedName name="XLSIMSIM" localSheetId="4" hidden="1">{"Sim",1,"Output 1","MProd!$U$230","1","4","10,000","298503897"}</definedName>
    <definedName name="XLSIMSIM" localSheetId="8" hidden="1">{"Sim",1,"Output 1","MProd!$U$230","1","4","10,000","298503897"}</definedName>
    <definedName name="XLSIMSIM" localSheetId="7" hidden="1">{"Sim",1,"Output 1","MProd!$U$230","1","4","10,000","298503897"}</definedName>
    <definedName name="XLSIMSIM" hidden="1">{"Sim",1,"Output 1","MProd!$U$230","1","4","10,000","298503897"}</definedName>
    <definedName name="XLSIMSIM_sub_1" hidden="1">"={""Sim"",48,""Output 1"",""ShortTon!$AS$4"",""Output 2"",""ShortTon!$AS$5"",""Output 3"",""ShortTon!$AS$6"",""Output 4"",""ShortTon!$AS$7"",""Output 5"",""ShortTon!$AS$8"",""Output 6"",""ShortTon!$AS$9"",""Output 7"",""ShortTon!$AS$10"",""Output 8"""</definedName>
    <definedName name="XLSIMSIM_sub_2" hidden="1">",""ShortTon!$AS$11"",""Output 9"",""ShortTon!$AS$12"",""Output 10"",""ShortTon!$AS$13"",""Output 11"",""ShortTon!$AS$14"",""Output 12"",""ShortTon!$AS$15"",""Output 13"",""ShortTon!$AS$16"",""Output 14"",""ShortTon!$AS$17"",""Output 15"",""ShortTon!$"</definedName>
    <definedName name="XLSIMSIM_sub_3" hidden="1">"AS$18"",""Output 16"",""ShortTon!$AS$19"",""Output 17"",""ShortTon!$AS$20"",""Output 18"",""ShortTon!$AS$21"",""Output 19"",""ShortTon!$AS$22"",""Output 20"",""ShortTon!$AS$23"",""Output 21"",""ShortTon!$AS$24"",""Output 22"",""ShortTon!$AS$25"",""Ou"</definedName>
    <definedName name="XLSIMSIM_sub_4" hidden="1">"tput 23"",""ShortTon!$AS$26"",""Output 24"",""ShortTon!$AS$27"",""Output 25"",""ShortTon!$AS$28"",""Output 26"",""ShortTon!$AS$29"",""Output 27"",""ShortTon!$AS$30"",""Output 28"",""ShortTon!$AS$31"",""Output 29"",""ShortTon!$AS$32"",""Output 30"","""</definedName>
    <definedName name="XLSIMSIM_sub_5" hidden="1">"ShortTon!$AS$33"",""Output 31"",""ShortTon!$AS$34"",""Output 32"",""ShortTon!$AS$35"",""Output 33"",""ShortTon!$AS$36"",""Output 34"",""ShortTon!$AS$37"",""Output 35"",""ShortTon!$AS$38"",""Output 36"",""ShortTon!$AS$39"",""Output 37"",""ShortTon!$AS"</definedName>
    <definedName name="XLSIMSIM_sub_6" hidden="1">"$40"",""Output 38"",""ShortTon!$AS$41"",""Output 39"",""ShortTon!$AS$42"",""Output 40"",""ShortTon!$AS$43"",""Output 41"",""ShortTon!$AS$44"",""Output 42"",""ShortTon!$AS$45"",""Output 43"",""ShortTon!$AS$46"",""Output 44"",""ShortTon!$AS$47"",""Outp"</definedName>
    <definedName name="XLSIMSIM_sub_7" hidden="1">"ut 45"",""ShortTon!$AS$48"",""Output 46"",""ShortTon!$AS$49"",""Output 47"",""ShortTon!$AS$50"",""Output 48"",""ShortTon!$AS$51"",""2"",""3"",""2,000"",""298503897""}"</definedName>
    <definedName name="Yield" localSheetId="4">#REF!</definedName>
    <definedName name="Yield" localSheetId="8">#REF!</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4" i="236" l="1"/>
  <c r="F44" i="236"/>
  <c r="E44" i="236"/>
  <c r="D44" i="236"/>
  <c r="C44" i="236"/>
  <c r="B44" i="236"/>
  <c r="H43" i="236"/>
  <c r="H42" i="236"/>
  <c r="H41" i="236"/>
  <c r="H40" i="236"/>
  <c r="H39" i="236"/>
  <c r="H38" i="236"/>
  <c r="H37" i="236"/>
  <c r="H36" i="236"/>
  <c r="H35" i="236"/>
  <c r="H34" i="236"/>
  <c r="H33" i="236"/>
  <c r="H32" i="236"/>
  <c r="H31" i="236"/>
  <c r="H30" i="236"/>
  <c r="H29" i="236"/>
  <c r="H28" i="236"/>
  <c r="H27" i="236"/>
  <c r="H26" i="236"/>
  <c r="H25" i="236"/>
  <c r="H24" i="236"/>
  <c r="H23" i="236"/>
  <c r="H22" i="236"/>
  <c r="H21" i="236"/>
  <c r="H20" i="236"/>
  <c r="H19" i="236"/>
  <c r="H18" i="236"/>
  <c r="H17" i="236"/>
  <c r="H16" i="236"/>
  <c r="H15" i="236"/>
  <c r="H14" i="236"/>
  <c r="H13" i="236"/>
  <c r="H12" i="236"/>
  <c r="H11" i="236"/>
  <c r="H10" i="236"/>
  <c r="H9" i="236"/>
  <c r="H8" i="236"/>
  <c r="H7" i="236"/>
  <c r="H6" i="236"/>
  <c r="H5" i="236"/>
  <c r="H4" i="236"/>
  <c r="H44" i="236" l="1"/>
  <c r="R7" i="1" l="1"/>
  <c r="T7" i="1" s="1"/>
  <c r="R8" i="1"/>
  <c r="T8" i="1" s="1"/>
  <c r="R9" i="1"/>
  <c r="T9" i="1" s="1"/>
  <c r="R10" i="1"/>
  <c r="T10" i="1" s="1"/>
  <c r="R11" i="1"/>
  <c r="T11" i="1" s="1"/>
  <c r="R12" i="1"/>
  <c r="T12" i="1" s="1"/>
  <c r="R13" i="1"/>
  <c r="T13" i="1" s="1"/>
  <c r="R14" i="1"/>
  <c r="T14" i="1" s="1"/>
  <c r="R15" i="1"/>
  <c r="T15" i="1" s="1"/>
  <c r="R16" i="1"/>
  <c r="T16" i="1" s="1"/>
  <c r="R17" i="1"/>
  <c r="T17" i="1" s="1"/>
  <c r="R18" i="1"/>
  <c r="T18" i="1" s="1"/>
  <c r="R19" i="1"/>
  <c r="T19" i="1" s="1"/>
  <c r="R20" i="1"/>
  <c r="T20" i="1" s="1"/>
  <c r="R21" i="1"/>
  <c r="T21" i="1" s="1"/>
  <c r="R22" i="1"/>
  <c r="T22" i="1" s="1"/>
  <c r="R23" i="1"/>
  <c r="T23" i="1" s="1"/>
  <c r="R24" i="1"/>
  <c r="T24" i="1" s="1"/>
  <c r="R25" i="1"/>
  <c r="T25" i="1" s="1"/>
  <c r="R26" i="1"/>
  <c r="T26" i="1" s="1"/>
  <c r="R27" i="1"/>
  <c r="T27" i="1" s="1"/>
  <c r="R28" i="1"/>
  <c r="T28" i="1" s="1"/>
  <c r="R29" i="1"/>
  <c r="T29" i="1" s="1"/>
  <c r="R30" i="1"/>
  <c r="T30" i="1" s="1"/>
  <c r="R31" i="1"/>
  <c r="T31" i="1" s="1"/>
  <c r="R32" i="1"/>
  <c r="T32" i="1" s="1"/>
  <c r="R33" i="1"/>
  <c r="T33" i="1" s="1"/>
  <c r="R34" i="1"/>
  <c r="T34" i="1" s="1"/>
  <c r="R35" i="1"/>
  <c r="T35" i="1" s="1"/>
  <c r="R36" i="1"/>
  <c r="T36" i="1" s="1"/>
  <c r="R37" i="1"/>
  <c r="T37" i="1" s="1"/>
  <c r="R38" i="1"/>
  <c r="T38" i="1" s="1"/>
  <c r="R39" i="1"/>
  <c r="T39" i="1" s="1"/>
  <c r="R40" i="1"/>
  <c r="T40" i="1" s="1"/>
  <c r="R41" i="1"/>
  <c r="T41" i="1" s="1"/>
  <c r="R42" i="1"/>
  <c r="T42" i="1" s="1"/>
  <c r="R43" i="1"/>
  <c r="R44" i="1"/>
  <c r="T44" i="1" s="1"/>
  <c r="R6" i="1"/>
  <c r="T6" i="1" s="1"/>
  <c r="R5" i="1"/>
  <c r="T5" i="1" s="1"/>
  <c r="Q46" i="1"/>
  <c r="S46" i="1"/>
  <c r="P46" i="1"/>
  <c r="O46" i="1"/>
  <c r="N46" i="1"/>
  <c r="M46" i="1"/>
  <c r="L46" i="1"/>
  <c r="K46" i="1"/>
  <c r="J46" i="1"/>
  <c r="I46" i="1"/>
  <c r="H46" i="1"/>
  <c r="G46" i="1"/>
  <c r="F46" i="1"/>
  <c r="E46" i="1"/>
  <c r="D46" i="1"/>
  <c r="C46" i="1"/>
  <c r="B46" i="1"/>
  <c r="T43" i="1"/>
  <c r="R46" i="1" l="1"/>
  <c r="T46" i="1" s="1"/>
  <c r="M23" i="12"/>
  <c r="N7" i="12"/>
  <c r="M8" i="116" l="1"/>
  <c r="L8" i="116"/>
  <c r="C11" i="74" l="1"/>
  <c r="D11" i="74"/>
  <c r="E11" i="74"/>
  <c r="F11" i="74"/>
  <c r="G11" i="74"/>
  <c r="H11" i="74"/>
  <c r="I11" i="74"/>
  <c r="J11" i="74"/>
  <c r="K11" i="74"/>
  <c r="L11" i="74"/>
  <c r="M11" i="74"/>
  <c r="N11" i="74"/>
  <c r="B30" i="186" l="1"/>
  <c r="B31" i="186" s="1"/>
  <c r="B32" i="186" s="1"/>
  <c r="B33" i="186" s="1"/>
  <c r="L23" i="12" l="1"/>
  <c r="M7" i="45" l="1"/>
  <c r="M10" i="45" s="1"/>
  <c r="F48" i="116" l="1"/>
  <c r="P17" i="54"/>
  <c r="N12" i="8"/>
  <c r="N22" i="74" l="1"/>
  <c r="M25" i="116"/>
  <c r="M21" i="116"/>
  <c r="M26" i="116" s="1"/>
  <c r="M28" i="116" s="1"/>
  <c r="P27" i="54"/>
  <c r="P26" i="54" s="1"/>
  <c r="P22" i="54"/>
  <c r="P20" i="54"/>
  <c r="P19" i="54"/>
  <c r="P8" i="54"/>
  <c r="P9" i="54"/>
  <c r="P10" i="54"/>
  <c r="P11" i="54"/>
  <c r="P12" i="54"/>
  <c r="P13" i="54"/>
  <c r="P15" i="54"/>
  <c r="P7" i="54"/>
  <c r="M14" i="8"/>
  <c r="N9" i="74" s="1"/>
  <c r="N20" i="74" s="1"/>
  <c r="P6" i="54" l="1"/>
  <c r="P30" i="54" s="1"/>
  <c r="N10" i="74" s="1"/>
  <c r="N21" i="74" s="1"/>
  <c r="N24" i="74"/>
  <c r="M24" i="12"/>
  <c r="N12" i="74" s="1"/>
  <c r="K23" i="12"/>
  <c r="N23" i="74" l="1"/>
  <c r="I21" i="116"/>
  <c r="J21" i="116"/>
  <c r="L26" i="116"/>
  <c r="L25" i="116"/>
  <c r="L21" i="116"/>
  <c r="L28" i="116" l="1"/>
  <c r="L10" i="45"/>
  <c r="O22" i="54"/>
  <c r="N22" i="54"/>
  <c r="O28" i="54"/>
  <c r="O17" i="54"/>
  <c r="E10" i="200"/>
  <c r="G10" i="200"/>
  <c r="F10" i="200"/>
  <c r="G9" i="200"/>
  <c r="F9" i="200"/>
  <c r="E9" i="200"/>
  <c r="H10" i="200" l="1"/>
  <c r="O26" i="54"/>
  <c r="O6" i="54"/>
  <c r="H9" i="200"/>
  <c r="O30" i="54" l="1"/>
  <c r="M10" i="74" s="1"/>
  <c r="D8" i="200"/>
  <c r="E7" i="200"/>
  <c r="G7" i="200"/>
  <c r="F7" i="200"/>
  <c r="H7" i="200" l="1"/>
  <c r="F8" i="200"/>
  <c r="C12" i="200"/>
  <c r="G8" i="200"/>
  <c r="D12" i="200"/>
  <c r="E8" i="200"/>
  <c r="H8" i="200" l="1"/>
  <c r="M21" i="74"/>
  <c r="M22" i="74"/>
  <c r="L24" i="74"/>
  <c r="M24" i="74"/>
  <c r="L24" i="12"/>
  <c r="J23" i="12"/>
  <c r="M12" i="74" l="1"/>
  <c r="M23" i="74" s="1"/>
  <c r="L14" i="8"/>
  <c r="M9" i="74" s="1"/>
  <c r="M20" i="74" s="1"/>
  <c r="G6" i="200"/>
  <c r="F6" i="200"/>
  <c r="E6" i="200"/>
  <c r="H6" i="200" l="1"/>
  <c r="F12" i="200" l="1"/>
  <c r="G12" i="200"/>
  <c r="I8" i="116" l="1"/>
  <c r="J8" i="116"/>
  <c r="K10" i="45" l="1"/>
  <c r="N26" i="54"/>
  <c r="N17" i="54"/>
  <c r="N6" i="54" l="1"/>
  <c r="N30" i="54" s="1"/>
  <c r="L10" i="74" s="1"/>
  <c r="L21" i="74" s="1"/>
  <c r="L22" i="74"/>
  <c r="K25" i="116"/>
  <c r="K21" i="116"/>
  <c r="K26" i="116" s="1"/>
  <c r="K28" i="116" s="1"/>
  <c r="K14" i="8"/>
  <c r="L9" i="74" s="1"/>
  <c r="L20" i="74" s="1"/>
  <c r="K24" i="12"/>
  <c r="I23" i="12"/>
  <c r="L12" i="74" l="1"/>
  <c r="L23" i="74" s="1"/>
  <c r="N14" i="12" l="1"/>
  <c r="J10" i="45" l="1"/>
  <c r="H23" i="12"/>
  <c r="J25" i="116" l="1"/>
  <c r="J26" i="116"/>
  <c r="M22" i="54"/>
  <c r="M17" i="54"/>
  <c r="M26" i="54"/>
  <c r="J14" i="8"/>
  <c r="K9" i="74" s="1"/>
  <c r="K20" i="74" s="1"/>
  <c r="J24" i="74"/>
  <c r="K24" i="74"/>
  <c r="J24" i="12"/>
  <c r="K12" i="74" l="1"/>
  <c r="K23" i="74" s="1"/>
  <c r="J28" i="116"/>
  <c r="M6" i="54"/>
  <c r="K22" i="74"/>
  <c r="N21" i="45" l="1"/>
  <c r="I10" i="45" l="1"/>
  <c r="J22" i="74" l="1"/>
  <c r="I26" i="116" l="1"/>
  <c r="I25" i="116"/>
  <c r="L26" i="54"/>
  <c r="L22" i="54"/>
  <c r="L17" i="54"/>
  <c r="M30" i="54"/>
  <c r="K10" i="74" s="1"/>
  <c r="I28" i="116" l="1"/>
  <c r="K21" i="74"/>
  <c r="L6" i="54"/>
  <c r="L30" i="54" s="1"/>
  <c r="J10" i="74" s="1"/>
  <c r="J21" i="74" s="1"/>
  <c r="I14" i="8" l="1"/>
  <c r="J9" i="74" s="1"/>
  <c r="J20" i="74" s="1"/>
  <c r="I24" i="12"/>
  <c r="J12" i="74" l="1"/>
  <c r="J23" i="74" s="1"/>
  <c r="G23" i="12"/>
  <c r="H10" i="45" l="1"/>
  <c r="H8" i="116" l="1"/>
  <c r="H25" i="116" l="1"/>
  <c r="H26" i="116"/>
  <c r="H28" i="116" s="1"/>
  <c r="H21" i="116"/>
  <c r="I22" i="74" l="1"/>
  <c r="K17" i="54"/>
  <c r="K22" i="54"/>
  <c r="K26" i="54"/>
  <c r="H24" i="12"/>
  <c r="I12" i="74" s="1"/>
  <c r="F23" i="12"/>
  <c r="K6" i="54" l="1"/>
  <c r="K30" i="54" s="1"/>
  <c r="I10" i="74" s="1"/>
  <c r="I21" i="74" s="1"/>
  <c r="I23" i="74"/>
  <c r="I24" i="74"/>
  <c r="H14" i="8" l="1"/>
  <c r="I9" i="74" s="1"/>
  <c r="I20" i="74" s="1"/>
  <c r="H24" i="74" l="1"/>
  <c r="F8" i="116" l="1"/>
  <c r="G8" i="116"/>
  <c r="G10" i="45" l="1"/>
  <c r="C51" i="200" l="1"/>
  <c r="C49" i="200"/>
  <c r="G25" i="116"/>
  <c r="G21" i="116"/>
  <c r="G26" i="116" s="1"/>
  <c r="J17" i="54"/>
  <c r="J22" i="54"/>
  <c r="J26" i="54"/>
  <c r="G28" i="116" l="1"/>
  <c r="J6" i="54"/>
  <c r="J30" i="54" s="1"/>
  <c r="H10" i="74" s="1"/>
  <c r="H21" i="74" s="1"/>
  <c r="G14" i="8"/>
  <c r="H9" i="74" s="1"/>
  <c r="H22" i="74"/>
  <c r="G24" i="74"/>
  <c r="G24" i="12"/>
  <c r="H12" i="74" l="1"/>
  <c r="H23" i="74" s="1"/>
  <c r="H20" i="74"/>
  <c r="E23" i="12"/>
  <c r="E8" i="116" l="1"/>
  <c r="D8" i="116"/>
  <c r="F25" i="116" l="1"/>
  <c r="P19" i="45" l="1"/>
  <c r="N6" i="12" l="1"/>
  <c r="N8" i="12"/>
  <c r="N9" i="12"/>
  <c r="N10" i="12"/>
  <c r="N11" i="12"/>
  <c r="N12" i="12"/>
  <c r="N13" i="12"/>
  <c r="N15" i="12"/>
  <c r="N16" i="12"/>
  <c r="N17" i="12"/>
  <c r="N18" i="12"/>
  <c r="N19" i="12"/>
  <c r="N20" i="12"/>
  <c r="N21" i="12"/>
  <c r="N5" i="12"/>
  <c r="F24" i="12" l="1"/>
  <c r="G12" i="74" l="1"/>
  <c r="G23" i="74" s="1"/>
  <c r="G22" i="74" l="1"/>
  <c r="F21" i="116"/>
  <c r="F26" i="116" s="1"/>
  <c r="F28" i="116" s="1"/>
  <c r="F8" i="45"/>
  <c r="F10" i="45" l="1"/>
  <c r="I17" i="54" l="1"/>
  <c r="I22" i="54"/>
  <c r="I26" i="54"/>
  <c r="F14" i="8"/>
  <c r="G9" i="74" s="1"/>
  <c r="G20" i="74" s="1"/>
  <c r="D23" i="12"/>
  <c r="I6" i="54" l="1"/>
  <c r="I30" i="54" s="1"/>
  <c r="G10" i="74" s="1"/>
  <c r="G21" i="74" s="1"/>
  <c r="Q26" i="54" l="1"/>
  <c r="Q22" i="54"/>
  <c r="R22" i="54"/>
  <c r="E25" i="116" l="1"/>
  <c r="H26" i="54" l="1"/>
  <c r="R26" i="54"/>
  <c r="Q17" i="54"/>
  <c r="H22" i="54"/>
  <c r="H17" i="54"/>
  <c r="H6" i="54"/>
  <c r="Q6" i="54"/>
  <c r="Q30" i="54" l="1"/>
  <c r="H30" i="54"/>
  <c r="F10" i="74" s="1"/>
  <c r="F21" i="74" s="1"/>
  <c r="F22" i="74"/>
  <c r="D21" i="116"/>
  <c r="D26" i="116" s="1"/>
  <c r="E21" i="116"/>
  <c r="E26" i="116" s="1"/>
  <c r="E28" i="116" s="1"/>
  <c r="E14" i="8"/>
  <c r="F9" i="74" s="1"/>
  <c r="F20" i="74" s="1"/>
  <c r="F24" i="74"/>
  <c r="E24" i="12"/>
  <c r="C23" i="12"/>
  <c r="F12" i="74" l="1"/>
  <c r="F23" i="74" s="1"/>
  <c r="E10" i="45"/>
  <c r="C8" i="116" l="1"/>
  <c r="E24" i="74" l="1"/>
  <c r="D24" i="74"/>
  <c r="D10" i="45" l="1"/>
  <c r="D25" i="116" l="1"/>
  <c r="D28" i="116" s="1"/>
  <c r="C25" i="116"/>
  <c r="B8" i="116"/>
  <c r="D24" i="12"/>
  <c r="E12" i="74" l="1"/>
  <c r="E23" i="74" s="1"/>
  <c r="E22" i="74"/>
  <c r="E28" i="54"/>
  <c r="S28" i="54" s="1"/>
  <c r="E19" i="54"/>
  <c r="E18" i="54"/>
  <c r="E15" i="54"/>
  <c r="E8" i="54"/>
  <c r="E9" i="54"/>
  <c r="E10" i="54"/>
  <c r="E11" i="54"/>
  <c r="E12" i="54"/>
  <c r="E13" i="54"/>
  <c r="E7" i="54"/>
  <c r="D14" i="8"/>
  <c r="E9" i="74" s="1"/>
  <c r="E20" i="74" s="1"/>
  <c r="E6" i="54" l="1"/>
  <c r="B23" i="12"/>
  <c r="C53" i="200" l="1"/>
  <c r="D26" i="54" l="1"/>
  <c r="E27" i="54"/>
  <c r="E26" i="54" s="1"/>
  <c r="C14" i="8" l="1"/>
  <c r="D22" i="74"/>
  <c r="C21" i="116"/>
  <c r="C26" i="116" s="1"/>
  <c r="C28" i="116" s="1"/>
  <c r="D9" i="74" l="1"/>
  <c r="D20" i="74" s="1"/>
  <c r="C24" i="12"/>
  <c r="D12" i="74" l="1"/>
  <c r="D23" i="74" s="1"/>
  <c r="B21" i="116" l="1"/>
  <c r="N21" i="116" l="1"/>
  <c r="R17" i="54" l="1"/>
  <c r="N7" i="116" l="1"/>
  <c r="N8" i="116"/>
  <c r="N10" i="116"/>
  <c r="N6" i="116"/>
  <c r="N23" i="116"/>
  <c r="N20" i="116"/>
  <c r="B10" i="45"/>
  <c r="C10" i="45"/>
  <c r="N10" i="45"/>
  <c r="B12" i="200"/>
  <c r="E15" i="200"/>
  <c r="F15" i="200"/>
  <c r="G15" i="200"/>
  <c r="E16" i="200"/>
  <c r="F16" i="200"/>
  <c r="G16" i="200"/>
  <c r="E17" i="200"/>
  <c r="F17" i="200"/>
  <c r="G17" i="200"/>
  <c r="E20" i="200"/>
  <c r="F20" i="200"/>
  <c r="G20" i="200"/>
  <c r="E21" i="200"/>
  <c r="F21" i="200"/>
  <c r="G21" i="200"/>
  <c r="B22" i="200"/>
  <c r="C22" i="200"/>
  <c r="D22" i="200"/>
  <c r="F26" i="200"/>
  <c r="F27" i="200"/>
  <c r="E30" i="200"/>
  <c r="F30" i="200"/>
  <c r="G30" i="200"/>
  <c r="E31" i="200"/>
  <c r="F31" i="200"/>
  <c r="G31" i="200"/>
  <c r="F34" i="200"/>
  <c r="F35" i="200"/>
  <c r="G35" i="200"/>
  <c r="F38" i="200"/>
  <c r="F39" i="200"/>
  <c r="F42" i="200"/>
  <c r="F43" i="200"/>
  <c r="G43" i="200"/>
  <c r="B45" i="200"/>
  <c r="C45" i="200"/>
  <c r="D49" i="200"/>
  <c r="E49" i="200" s="1"/>
  <c r="H49" i="200"/>
  <c r="D51" i="200"/>
  <c r="E51" i="200" s="1"/>
  <c r="H51" i="200"/>
  <c r="D53" i="200"/>
  <c r="E53" i="200" s="1"/>
  <c r="H53" i="200"/>
  <c r="H20" i="200" l="1"/>
  <c r="F22" i="200"/>
  <c r="H21" i="200"/>
  <c r="E22" i="200"/>
  <c r="H16" i="200"/>
  <c r="H30" i="200"/>
  <c r="G22" i="200"/>
  <c r="F45" i="200"/>
  <c r="H17" i="200"/>
  <c r="H31" i="200"/>
  <c r="E42" i="200"/>
  <c r="E34" i="200"/>
  <c r="H43" i="200"/>
  <c r="H35" i="200"/>
  <c r="E43" i="200"/>
  <c r="G42" i="200"/>
  <c r="H42" i="200" s="1"/>
  <c r="E35" i="200"/>
  <c r="G34" i="200"/>
  <c r="H34" i="200" s="1"/>
  <c r="H15" i="200"/>
  <c r="H22" i="200" l="1"/>
  <c r="B26" i="116"/>
  <c r="N26" i="116" s="1"/>
  <c r="B25" i="116"/>
  <c r="N25" i="116" s="1"/>
  <c r="E48" i="116"/>
  <c r="D48" i="116"/>
  <c r="C48" i="116"/>
  <c r="B48" i="116"/>
  <c r="F47" i="200" l="1"/>
  <c r="F55" i="200" s="1"/>
  <c r="C47" i="200"/>
  <c r="C55" i="200" s="1"/>
  <c r="B28" i="116"/>
  <c r="N28" i="116" s="1"/>
  <c r="N8" i="74"/>
  <c r="N19" i="74" l="1"/>
  <c r="N25" i="74" s="1"/>
  <c r="N14" i="74"/>
  <c r="L8" i="74"/>
  <c r="L14" i="74" s="1"/>
  <c r="J8" i="74"/>
  <c r="K8" i="74"/>
  <c r="H8" i="74"/>
  <c r="I8" i="74"/>
  <c r="H12" i="200"/>
  <c r="F8" i="74"/>
  <c r="G8" i="74"/>
  <c r="E12" i="200"/>
  <c r="D8" i="74"/>
  <c r="E8" i="74"/>
  <c r="C8" i="74"/>
  <c r="H19" i="74" l="1"/>
  <c r="H25" i="74" s="1"/>
  <c r="F14" i="74"/>
  <c r="L19" i="74"/>
  <c r="L25" i="74" s="1"/>
  <c r="J14" i="74"/>
  <c r="M8" i="74"/>
  <c r="J19" i="74"/>
  <c r="J25" i="74" s="1"/>
  <c r="K19" i="74"/>
  <c r="K25" i="74" s="1"/>
  <c r="K14" i="74"/>
  <c r="H14" i="74"/>
  <c r="I19" i="74"/>
  <c r="I25" i="74" s="1"/>
  <c r="I14" i="74"/>
  <c r="F19" i="74"/>
  <c r="F25" i="74" s="1"/>
  <c r="G19" i="74"/>
  <c r="G25" i="74" s="1"/>
  <c r="G14" i="74"/>
  <c r="D19" i="74"/>
  <c r="E19" i="74"/>
  <c r="R6" i="54"/>
  <c r="R30" i="54" s="1"/>
  <c r="M19" i="74" l="1"/>
  <c r="M25" i="74" s="1"/>
  <c r="M14" i="74"/>
  <c r="F26" i="54"/>
  <c r="F22" i="54"/>
  <c r="F17" i="54"/>
  <c r="F6" i="54"/>
  <c r="C24" i="54"/>
  <c r="E24" i="54" s="1"/>
  <c r="C23" i="54"/>
  <c r="E23" i="54" s="1"/>
  <c r="E22" i="54" s="1"/>
  <c r="C20" i="54"/>
  <c r="E20" i="54" s="1"/>
  <c r="E17" i="54" s="1"/>
  <c r="S8" i="54"/>
  <c r="S9" i="54"/>
  <c r="S10" i="54"/>
  <c r="S11" i="54"/>
  <c r="S12" i="54"/>
  <c r="S15" i="54"/>
  <c r="S7" i="54"/>
  <c r="E30" i="54" l="1"/>
  <c r="E10" i="74" s="1"/>
  <c r="E21" i="74" s="1"/>
  <c r="E25" i="74" s="1"/>
  <c r="S20" i="54"/>
  <c r="S24" i="54"/>
  <c r="D22" i="54"/>
  <c r="S19" i="54"/>
  <c r="D6" i="54"/>
  <c r="F30" i="54"/>
  <c r="C26" i="54"/>
  <c r="S27" i="54"/>
  <c r="S26" i="54" s="1"/>
  <c r="C17" i="54"/>
  <c r="S18" i="54"/>
  <c r="C22" i="54"/>
  <c r="C6" i="54"/>
  <c r="E14" i="74" l="1"/>
  <c r="S23" i="54"/>
  <c r="S22" i="54" s="1"/>
  <c r="D17" i="54"/>
  <c r="D30" i="54" s="1"/>
  <c r="D10" i="74" s="1"/>
  <c r="D21" i="74" s="1"/>
  <c r="S17" i="54"/>
  <c r="C30" i="54"/>
  <c r="S13" i="54"/>
  <c r="S6" i="54" s="1"/>
  <c r="B26" i="54"/>
  <c r="B22" i="54"/>
  <c r="B17" i="54"/>
  <c r="B6" i="54"/>
  <c r="G26" i="54"/>
  <c r="G22" i="54"/>
  <c r="G17" i="54"/>
  <c r="G6" i="54"/>
  <c r="D14" i="74" l="1"/>
  <c r="S30" i="54"/>
  <c r="D25" i="74"/>
  <c r="G30" i="54"/>
  <c r="B30" i="54"/>
  <c r="G27" i="200" l="1"/>
  <c r="H27" i="200" s="1"/>
  <c r="E27" i="200"/>
  <c r="G39" i="200"/>
  <c r="H39" i="200" s="1"/>
  <c r="E39" i="200"/>
  <c r="C24" i="74" l="1"/>
  <c r="N23" i="12" l="1"/>
  <c r="C10" i="74" l="1"/>
  <c r="C21" i="74" l="1"/>
  <c r="C22" i="74"/>
  <c r="E26" i="200" l="1"/>
  <c r="G26" i="200"/>
  <c r="H26" i="200" s="1"/>
  <c r="E38" i="200"/>
  <c r="G38" i="200"/>
  <c r="D45" i="200"/>
  <c r="E45" i="200" l="1"/>
  <c r="D47" i="200"/>
  <c r="H38" i="200"/>
  <c r="G45" i="200"/>
  <c r="E47" i="200" l="1"/>
  <c r="D55" i="200"/>
  <c r="E55" i="200" s="1"/>
  <c r="H45" i="200"/>
  <c r="G47" i="200"/>
  <c r="G55" i="200" l="1"/>
  <c r="H55" i="200" s="1"/>
  <c r="H47" i="200"/>
  <c r="C19" i="74" l="1"/>
  <c r="O11" i="74" l="1"/>
  <c r="O22" i="74" l="1"/>
  <c r="O10" i="74" l="1"/>
  <c r="O21" i="74" l="1"/>
  <c r="B24" i="12" l="1"/>
  <c r="C12" i="74" s="1"/>
  <c r="C23" i="74" l="1"/>
  <c r="O12" i="74" l="1"/>
  <c r="O23" i="74" l="1"/>
  <c r="P8" i="45"/>
  <c r="P7" i="45"/>
  <c r="O10" i="45" l="1"/>
  <c r="P10" i="45" s="1"/>
  <c r="O14" i="8" l="1"/>
  <c r="P8" i="8"/>
  <c r="P7" i="8" l="1"/>
  <c r="N24" i="12" l="1"/>
  <c r="O8" i="74" l="1"/>
  <c r="O19" i="74" l="1"/>
  <c r="P11" i="8" l="1"/>
  <c r="B14" i="8" l="1"/>
  <c r="C9" i="74" s="1"/>
  <c r="C20" i="74" l="1"/>
  <c r="C25" i="74" s="1"/>
  <c r="C14" i="74"/>
  <c r="O13" i="74" l="1"/>
  <c r="O24" i="74" l="1"/>
  <c r="O9" i="74" l="1"/>
  <c r="O14" i="74" l="1"/>
  <c r="O20" i="74"/>
  <c r="O7" i="74"/>
  <c r="O18" i="74" l="1"/>
  <c r="O25" i="74"/>
  <c r="P21" i="45" l="1"/>
  <c r="N14" i="8"/>
  <c r="P14" i="8" s="1"/>
  <c r="P12" i="8"/>
</calcChain>
</file>

<file path=xl/sharedStrings.xml><?xml version="1.0" encoding="utf-8"?>
<sst xmlns="http://schemas.openxmlformats.org/spreadsheetml/2006/main" count="547" uniqueCount="339">
  <si>
    <t>Argentina</t>
  </si>
  <si>
    <t>Barbados</t>
  </si>
  <si>
    <t>Belize</t>
  </si>
  <si>
    <t>Bolivia</t>
  </si>
  <si>
    <t>Colombia</t>
  </si>
  <si>
    <t>Congo</t>
  </si>
  <si>
    <t>Costa Rica</t>
  </si>
  <si>
    <t>Cote d'Ivoire</t>
  </si>
  <si>
    <t>Dominican Republic</t>
  </si>
  <si>
    <t>Ecuador</t>
  </si>
  <si>
    <t>El Salvador</t>
  </si>
  <si>
    <t>Fiji</t>
  </si>
  <si>
    <t>Gabon</t>
  </si>
  <si>
    <t>Guatemala</t>
  </si>
  <si>
    <t>Guyana</t>
  </si>
  <si>
    <t>Haiti</t>
  </si>
  <si>
    <t>Honduras</t>
  </si>
  <si>
    <t>India</t>
  </si>
  <si>
    <t>Jamaica</t>
  </si>
  <si>
    <t>Madagascar</t>
  </si>
  <si>
    <t>Malawi</t>
  </si>
  <si>
    <t>Mauritius</t>
  </si>
  <si>
    <t>Mozambique</t>
  </si>
  <si>
    <t>Nicaragua</t>
  </si>
  <si>
    <t>Panama</t>
  </si>
  <si>
    <t>Papua New Guinea</t>
  </si>
  <si>
    <t>Peru</t>
  </si>
  <si>
    <t xml:space="preserve">Philippines </t>
  </si>
  <si>
    <t>South Africa</t>
  </si>
  <si>
    <t xml:space="preserve">St. Kitts and Nevis </t>
  </si>
  <si>
    <t>Taiwan</t>
  </si>
  <si>
    <t>Thailand</t>
  </si>
  <si>
    <t>Trinidad-Tobago</t>
  </si>
  <si>
    <t>Uruguay</t>
  </si>
  <si>
    <t>Zimbabwe</t>
  </si>
  <si>
    <t>Total</t>
  </si>
  <si>
    <t>Mexico</t>
  </si>
  <si>
    <t>Brazil</t>
  </si>
  <si>
    <t>Metric Tons, Raw Value</t>
  </si>
  <si>
    <t>MTRV</t>
  </si>
  <si>
    <t xml:space="preserve">Metric Tons, Raw Value </t>
  </si>
  <si>
    <t>All Other Countries</t>
  </si>
  <si>
    <t>Paraguay</t>
  </si>
  <si>
    <t>District Port Name</t>
  </si>
  <si>
    <t xml:space="preserve">Tranche 4     </t>
  </si>
  <si>
    <t xml:space="preserve">Tranche 3     </t>
  </si>
  <si>
    <t xml:space="preserve">Tranche 2     </t>
  </si>
  <si>
    <t xml:space="preserve">Tranche 5     </t>
  </si>
  <si>
    <t>n/a</t>
  </si>
  <si>
    <t xml:space="preserve">Peru special </t>
  </si>
  <si>
    <t>Costa Rica special</t>
  </si>
  <si>
    <t>Panama, Total</t>
  </si>
  <si>
    <t>Peru, Total</t>
  </si>
  <si>
    <t>CAFTA-DR, Total</t>
  </si>
  <si>
    <t>DR</t>
  </si>
  <si>
    <t>TRQ</t>
  </si>
  <si>
    <t xml:space="preserve">WTO Minimum Quantity </t>
  </si>
  <si>
    <t>Sub-Total WTO Raw Sugar TRQ</t>
  </si>
  <si>
    <t>Additional Quantity</t>
  </si>
  <si>
    <t>Sub-Total WTO Refined Sugar TRQ</t>
  </si>
  <si>
    <t>Free Trade Agreements (Calendar Year TRQs):</t>
  </si>
  <si>
    <t>WTO Minimum Quantity</t>
  </si>
  <si>
    <t>Canada Quantity</t>
  </si>
  <si>
    <t xml:space="preserve">Global Quantity  </t>
  </si>
  <si>
    <t>Specialty Sugar</t>
  </si>
  <si>
    <t xml:space="preserve">Metric Tons </t>
  </si>
  <si>
    <t xml:space="preserve">   Panama, Raw Sugar</t>
  </si>
  <si>
    <t xml:space="preserve">   Panama, Specialty </t>
  </si>
  <si>
    <t xml:space="preserve">Baltimore, MD           </t>
  </si>
  <si>
    <t xml:space="preserve">El Paso, TX             </t>
  </si>
  <si>
    <t xml:space="preserve">Laredo, TX              </t>
  </si>
  <si>
    <t xml:space="preserve">Mobile, AL              </t>
  </si>
  <si>
    <t xml:space="preserve">Nogales, AZ             </t>
  </si>
  <si>
    <t>Philadelphia, PA</t>
  </si>
  <si>
    <t xml:space="preserve">San Diego, CA        </t>
  </si>
  <si>
    <t xml:space="preserve">San Juan, PR            </t>
  </si>
  <si>
    <t>FY 2011</t>
  </si>
  <si>
    <t>FY 2012</t>
  </si>
  <si>
    <t>Metric tons raw value</t>
  </si>
  <si>
    <t xml:space="preserve">Total </t>
  </si>
  <si>
    <t xml:space="preserve">Australia </t>
  </si>
  <si>
    <t xml:space="preserve">Total TRQ </t>
  </si>
  <si>
    <t>1/ Reporting deadline is the end of the calendar quarter following the quarter in which the transaction occurs.  Monthly totals are preliminary until after reporting deadline.</t>
  </si>
  <si>
    <t>Mexico Quantity</t>
  </si>
  <si>
    <t>Table 9 -- U.S. Sugar Re-Export Program License Balances and Transactions, Fiscal Years (October 1 - September 30)</t>
  </si>
  <si>
    <t>Refiners</t>
  </si>
  <si>
    <t xml:space="preserve">Sugar-Containing Product </t>
  </si>
  <si>
    <t xml:space="preserve">Polyhydric Alcohol </t>
  </si>
  <si>
    <t>Short tons, refined sugar</t>
  </si>
  <si>
    <t>Imports</t>
  </si>
  <si>
    <t>Export Credits</t>
  </si>
  <si>
    <t>Transfers to SCP and Poly Licenses</t>
  </si>
  <si>
    <t>Transfers from Licensed Refiners</t>
  </si>
  <si>
    <t>Used to make Polyhydric Alcohols</t>
  </si>
  <si>
    <t>October-December</t>
  </si>
  <si>
    <t>January-March</t>
  </si>
  <si>
    <t>April-June</t>
  </si>
  <si>
    <t>July-September</t>
  </si>
  <si>
    <t>Summary by Fiscal Year:</t>
  </si>
  <si>
    <t>3/  A negative balance indicates that cumulative exports exceed cumulative transfers from refiners.  A positive balance indicates that cumulative transfers from refiners exceed cumulative exports.</t>
  </si>
  <si>
    <t>4/  A negative balance indicates that cumulative use exceeds cumulative transfers from refiners.  A positive balance indicates that cumulative transfers from refiners exceed cumulative use.</t>
  </si>
  <si>
    <t xml:space="preserve">2/ Raw value is commercial weight multiplied by a factor of 1.06. </t>
  </si>
  <si>
    <t>FY 2014</t>
  </si>
  <si>
    <t>Tampa, FL</t>
  </si>
  <si>
    <t>FY 2015</t>
  </si>
  <si>
    <t>1/  A negative balance indicates that cumulative exports and transfers exceed cumulative imports.  A positive balance indicates that cumulative imports exceed cumulative exports and transfers.</t>
  </si>
  <si>
    <t>Final</t>
  </si>
  <si>
    <t>Country</t>
  </si>
  <si>
    <t>Australia</t>
  </si>
  <si>
    <t>Additional countries with which the United States has Free Trade Agreements covering sugar:</t>
  </si>
  <si>
    <t>Reference</t>
  </si>
  <si>
    <t>Total Quota (Sum of tables 3-5)</t>
  </si>
  <si>
    <t>Table 3</t>
  </si>
  <si>
    <t>Table 4</t>
  </si>
  <si>
    <t>WTO refined sugar TRQ</t>
  </si>
  <si>
    <t>Table 5</t>
  </si>
  <si>
    <t xml:space="preserve">FTA sugar TRQs </t>
  </si>
  <si>
    <t>Re-export program imports</t>
  </si>
  <si>
    <t>Table 2</t>
  </si>
  <si>
    <t>1/ USDA World Agricultural Supply and Demand Estimates (WASDE) report for month indicated.</t>
  </si>
  <si>
    <t>Savannah, GA</t>
  </si>
  <si>
    <t xml:space="preserve">Short Tons, Raw Value </t>
  </si>
  <si>
    <t>Factor for Metric tons to Short Tons: 1.10231125</t>
  </si>
  <si>
    <t>Seattle, WA</t>
  </si>
  <si>
    <t>FY 2017:</t>
  </si>
  <si>
    <t>FY 2016</t>
  </si>
  <si>
    <t>4/ Totals may not add due to rounding.</t>
  </si>
  <si>
    <t>3/  Includes sugar from Mexico imported for the U.S. sugar re-export program (HTS 1701.14.20), which is not covered by the scope of the suspension agreements.</t>
  </si>
  <si>
    <t>2/  All sugar covered by the scope of the U.S.-Mexico suspension agreement.</t>
  </si>
  <si>
    <t>U.S. Sugar Monthly Import and Re-Exports</t>
  </si>
  <si>
    <t>FY 2018:</t>
  </si>
  <si>
    <t>FY 2017</t>
  </si>
  <si>
    <t xml:space="preserve">2/ For all sugar imports from Mexico, see Table 2, U.S. Imports of Sugar from Mexico. </t>
  </si>
  <si>
    <t xml:space="preserve">1/ For all sugar imports from Mexico, see Table 2, U.S. Imports of Sugar from Mexico. </t>
  </si>
  <si>
    <t>March</t>
  </si>
  <si>
    <t>Canada</t>
  </si>
  <si>
    <t>April</t>
  </si>
  <si>
    <t>October</t>
  </si>
  <si>
    <t>November</t>
  </si>
  <si>
    <t>December</t>
  </si>
  <si>
    <t>January</t>
  </si>
  <si>
    <t>February</t>
  </si>
  <si>
    <t xml:space="preserve">May </t>
  </si>
  <si>
    <t>June</t>
  </si>
  <si>
    <t>July</t>
  </si>
  <si>
    <t>August</t>
  </si>
  <si>
    <t>September</t>
  </si>
  <si>
    <t>Los Angeles, CA</t>
  </si>
  <si>
    <t>NA = data not available.</t>
  </si>
  <si>
    <t>5/  Balances may vary slightly from previously published figures due to corrections or adjustments to reported transactions.</t>
  </si>
  <si>
    <t>Entries-to-date</t>
  </si>
  <si>
    <t>Percent Filled</t>
  </si>
  <si>
    <t>1/ Authorized under Additional U.S. Note 8 of Chapter 17 of the U.S. Harmonized Tariff Schedule: 59,250 MT to Canada, and 5,459 MT to other countries on a first-come, first-served basis.</t>
  </si>
  <si>
    <t>FY 2019</t>
  </si>
  <si>
    <t xml:space="preserve">Singapore has unlimited access for originating sugar, but does not produce sugar. </t>
  </si>
  <si>
    <t>Bahrain has unlimited access for originating sugar, but does not produce sugar.</t>
  </si>
  <si>
    <t>Oman has unlimited access for originating sugar, but does not produce sugar.</t>
  </si>
  <si>
    <r>
      <t>WTO raw sugar TRQ</t>
    </r>
    <r>
      <rPr>
        <vertAlign val="superscript"/>
        <sz val="11"/>
        <rFont val="Arial"/>
        <family val="2"/>
      </rPr>
      <t xml:space="preserve"> </t>
    </r>
  </si>
  <si>
    <r>
      <t>Mexico</t>
    </r>
    <r>
      <rPr>
        <vertAlign val="superscript"/>
        <sz val="11"/>
        <rFont val="Arial"/>
        <family val="2"/>
      </rPr>
      <t xml:space="preserve"> </t>
    </r>
  </si>
  <si>
    <r>
      <rPr>
        <u/>
        <sz val="11"/>
        <rFont val="Arial"/>
        <family val="2"/>
      </rPr>
      <t>Source</t>
    </r>
    <r>
      <rPr>
        <sz val="11"/>
        <rFont val="Arial"/>
        <family val="2"/>
      </rPr>
      <t xml:space="preserve">: See individual reference tables for sources. </t>
    </r>
  </si>
  <si>
    <r>
      <rPr>
        <u/>
        <sz val="11"/>
        <rFont val="Arial"/>
        <family val="2"/>
      </rPr>
      <t>Source</t>
    </r>
    <r>
      <rPr>
        <sz val="11"/>
        <rFont val="Arial"/>
        <family val="2"/>
      </rPr>
      <t>: U.S. Census Bureau Trade Data, except forecast is FAS.</t>
    </r>
  </si>
  <si>
    <r>
      <rPr>
        <u/>
        <sz val="11"/>
        <rFont val="Arial"/>
        <family val="2"/>
      </rPr>
      <t>Source</t>
    </r>
    <r>
      <rPr>
        <sz val="11"/>
        <rFont val="Arial"/>
        <family val="2"/>
      </rPr>
      <t xml:space="preserve">: U.S. Customs and Border Protection, Weekly Quota Status Report.  </t>
    </r>
  </si>
  <si>
    <r>
      <rPr>
        <u/>
        <sz val="11"/>
        <rFont val="Arial"/>
        <family val="2"/>
      </rPr>
      <t>Source</t>
    </r>
    <r>
      <rPr>
        <sz val="11"/>
        <rFont val="Arial"/>
        <family val="2"/>
      </rPr>
      <t>:  USDA Foreign Agricultural Service.</t>
    </r>
  </si>
  <si>
    <r>
      <rPr>
        <u/>
        <sz val="11"/>
        <rFont val="Arial"/>
        <family val="2"/>
      </rPr>
      <t>Source</t>
    </r>
    <r>
      <rPr>
        <sz val="11"/>
        <rFont val="Arial"/>
        <family val="2"/>
      </rPr>
      <t>:  U.S. Customs and Border Protection.</t>
    </r>
  </si>
  <si>
    <r>
      <rPr>
        <u/>
        <sz val="11"/>
        <rFont val="Arial"/>
        <family val="2"/>
      </rPr>
      <t>Source</t>
    </r>
    <r>
      <rPr>
        <sz val="11"/>
        <rFont val="Arial"/>
        <family val="2"/>
      </rPr>
      <t xml:space="preserve">: </t>
    </r>
  </si>
  <si>
    <r>
      <t>Other Countries</t>
    </r>
    <r>
      <rPr>
        <vertAlign val="superscript"/>
        <sz val="11"/>
        <rFont val="Arial"/>
        <family val="2"/>
      </rPr>
      <t xml:space="preserve"> </t>
    </r>
  </si>
  <si>
    <t xml:space="preserve">2/  The July-Sept. amount of 536,285 in "Refiners Imports" is the sum of the following:  imports, 6,175 MTRV; exchange of CCC-owned sugar for credits, 516,981 MTRV; transfers between refiners, 13,129 MTRV.  </t>
  </si>
  <si>
    <t xml:space="preserve">Global Minimum </t>
  </si>
  <si>
    <t>FY 2019:</t>
  </si>
  <si>
    <t>1/ Includes all entries under U.S. Harmonized Tariff Schedule (HTS) lines 1701.12.10, 1701.12.50, 1701.13.10, 1701.13.50, 1701.14.10, 1701.14.50, 1701.91.10, 1701.91.30, 1701.99.10, and 1701.99.50 (and all associated 10-digit HTS lines).  Does not include sugar imported under the U.S. sugar re-export program.</t>
  </si>
  <si>
    <t xml:space="preserve">July-September </t>
  </si>
  <si>
    <t>FY 2018</t>
  </si>
  <si>
    <t>Eswatini (Swaziland)</t>
  </si>
  <si>
    <t xml:space="preserve">October-December </t>
  </si>
  <si>
    <t>CY 2020</t>
  </si>
  <si>
    <t xml:space="preserve">Metric Tons, Raw Value  </t>
  </si>
  <si>
    <t>Totals may not add due to rounding.</t>
  </si>
  <si>
    <t xml:space="preserve">January-March </t>
  </si>
  <si>
    <r>
      <t>New Orleans, LA</t>
    </r>
    <r>
      <rPr>
        <vertAlign val="superscript"/>
        <sz val="11"/>
        <color theme="1"/>
        <rFont val="Arial"/>
        <family val="2"/>
      </rPr>
      <t xml:space="preserve"> </t>
    </r>
    <r>
      <rPr>
        <sz val="11"/>
        <color theme="1"/>
        <rFont val="Arial"/>
        <family val="2"/>
      </rPr>
      <t xml:space="preserve"> </t>
    </r>
  </si>
  <si>
    <t xml:space="preserve">San Francisco, CA  </t>
  </si>
  <si>
    <t>Others</t>
  </si>
  <si>
    <t>FY 2006</t>
  </si>
  <si>
    <t>FY 2007</t>
  </si>
  <si>
    <t>FY 2008</t>
  </si>
  <si>
    <t>FY 2009</t>
  </si>
  <si>
    <t>FY 2010</t>
  </si>
  <si>
    <t>Table 7A</t>
  </si>
  <si>
    <t>FY 2020 TRQ</t>
  </si>
  <si>
    <t>High-Tier (over-quota)</t>
  </si>
  <si>
    <t xml:space="preserve">Guatemala </t>
  </si>
  <si>
    <r>
      <t>Total Projected Imports</t>
    </r>
    <r>
      <rPr>
        <b/>
        <vertAlign val="superscript"/>
        <sz val="11"/>
        <rFont val="Arial"/>
        <family val="2"/>
      </rPr>
      <t xml:space="preserve"> </t>
    </r>
    <r>
      <rPr>
        <sz val="11"/>
        <rFont val="Arial"/>
        <family val="2"/>
      </rPr>
      <t>4/</t>
    </r>
  </si>
  <si>
    <t>Re-export Program Imports 3/</t>
  </si>
  <si>
    <r>
      <t>Mexico</t>
    </r>
    <r>
      <rPr>
        <vertAlign val="superscript"/>
        <sz val="11"/>
        <rFont val="Arial"/>
        <family val="2"/>
      </rPr>
      <t xml:space="preserve"> </t>
    </r>
    <r>
      <rPr>
        <sz val="11"/>
        <rFont val="Arial"/>
        <family val="2"/>
      </rPr>
      <t>2/</t>
    </r>
  </si>
  <si>
    <r>
      <t>Mexico</t>
    </r>
    <r>
      <rPr>
        <vertAlign val="superscript"/>
        <sz val="11"/>
        <rFont val="Arial"/>
        <family val="2"/>
      </rPr>
      <t xml:space="preserve"> </t>
    </r>
    <r>
      <rPr>
        <sz val="11"/>
        <rFont val="Arial"/>
        <family val="2"/>
      </rPr>
      <t>1/</t>
    </r>
  </si>
  <si>
    <r>
      <t>Specialty, WTO minimum</t>
    </r>
    <r>
      <rPr>
        <vertAlign val="superscript"/>
        <sz val="11"/>
        <rFont val="Arial"/>
        <family val="2"/>
      </rPr>
      <t xml:space="preserve"> </t>
    </r>
    <r>
      <rPr>
        <sz val="11"/>
        <rFont val="Arial"/>
        <family val="2"/>
      </rPr>
      <t>2/</t>
    </r>
  </si>
  <si>
    <r>
      <t>Specialty, Additional</t>
    </r>
    <r>
      <rPr>
        <vertAlign val="superscript"/>
        <sz val="11"/>
        <rFont val="Arial"/>
        <family val="2"/>
      </rPr>
      <t xml:space="preserve"> </t>
    </r>
    <r>
      <rPr>
        <sz val="11"/>
        <rFont val="Arial"/>
        <family val="2"/>
      </rPr>
      <t>2/</t>
    </r>
  </si>
  <si>
    <r>
      <t>TRQ</t>
    </r>
    <r>
      <rPr>
        <vertAlign val="superscript"/>
        <sz val="10"/>
        <rFont val="Arial"/>
        <family val="2"/>
      </rPr>
      <t xml:space="preserve"> </t>
    </r>
    <r>
      <rPr>
        <sz val="11"/>
        <rFont val="Arial"/>
        <family val="2"/>
      </rPr>
      <t>1/</t>
    </r>
  </si>
  <si>
    <t>Mexico 2/</t>
  </si>
  <si>
    <r>
      <t>Total raw value</t>
    </r>
    <r>
      <rPr>
        <i/>
        <vertAlign val="subscript"/>
        <sz val="11"/>
        <rFont val="Arial"/>
        <family val="2"/>
      </rPr>
      <t xml:space="preserve"> </t>
    </r>
    <r>
      <rPr>
        <i/>
        <sz val="11"/>
        <rFont val="Arial"/>
        <family val="2"/>
      </rPr>
      <t>2/</t>
    </r>
  </si>
  <si>
    <r>
      <t>High-duty sugar</t>
    </r>
    <r>
      <rPr>
        <vertAlign val="superscript"/>
        <sz val="11"/>
        <rFont val="Arial"/>
        <family val="2"/>
      </rPr>
      <t xml:space="preserve"> </t>
    </r>
    <r>
      <rPr>
        <sz val="11"/>
        <rFont val="Arial"/>
        <family val="2"/>
      </rPr>
      <t>2/</t>
    </r>
  </si>
  <si>
    <t>FY 2020:</t>
  </si>
  <si>
    <t>Fiscal Year by Quarter 5/</t>
  </si>
  <si>
    <r>
      <t>POLY Beginning Balances</t>
    </r>
    <r>
      <rPr>
        <vertAlign val="superscript"/>
        <sz val="14"/>
        <color rgb="FF000000"/>
        <rFont val="Arial"/>
        <family val="2"/>
      </rPr>
      <t xml:space="preserve"> </t>
    </r>
    <r>
      <rPr>
        <sz val="14"/>
        <color rgb="FF000000"/>
        <rFont val="Arial"/>
        <family val="2"/>
      </rPr>
      <t>4/</t>
    </r>
  </si>
  <si>
    <t xml:space="preserve">Tranche 1     </t>
  </si>
  <si>
    <t>FY 2021 WTO Raw sugar TRQ:</t>
  </si>
  <si>
    <t>FY 2021 WTO Refined sugar TRQ:</t>
  </si>
  <si>
    <t>--------- MTRV --------</t>
  </si>
  <si>
    <t>---------- STRV -----------</t>
  </si>
  <si>
    <t xml:space="preserve">CAFTA/DR CY 2021 </t>
  </si>
  <si>
    <t>Peru CY 2021</t>
  </si>
  <si>
    <t>Panama CY 2021</t>
  </si>
  <si>
    <t>Oct-Dec 2020</t>
  </si>
  <si>
    <t>Jan-Sep 2021</t>
  </si>
  <si>
    <t>Colombia CY 2021</t>
  </si>
  <si>
    <t>1/  October 1, 2020 - September 30, 2021.</t>
  </si>
  <si>
    <t>CY 2021</t>
  </si>
  <si>
    <t>FY 2021</t>
  </si>
  <si>
    <t>na</t>
  </si>
  <si>
    <r>
      <t>Refiner Beginning Balances 1/</t>
    </r>
    <r>
      <rPr>
        <vertAlign val="superscript"/>
        <sz val="14"/>
        <color rgb="FF000000"/>
        <rFont val="Arial"/>
        <family val="2"/>
      </rPr>
      <t xml:space="preserve"> </t>
    </r>
  </si>
  <si>
    <r>
      <t>SCP Beginning Balances</t>
    </r>
    <r>
      <rPr>
        <vertAlign val="superscript"/>
        <sz val="14"/>
        <color rgb="FF000000"/>
        <rFont val="Arial"/>
        <family val="2"/>
      </rPr>
      <t xml:space="preserve"> </t>
    </r>
    <r>
      <rPr>
        <sz val="14"/>
        <color rgb="FF000000"/>
        <rFont val="Arial"/>
        <family val="2"/>
      </rPr>
      <t xml:space="preserve">3/  </t>
    </r>
  </si>
  <si>
    <t xml:space="preserve">FY 2013 2/ </t>
  </si>
  <si>
    <r>
      <t xml:space="preserve">This report was compiled and reconciled by Souleymane Diaby and Bill Janis.  Questions, comments, and/or suggestions about this report should be directed to </t>
    </r>
    <r>
      <rPr>
        <u/>
        <sz val="12"/>
        <rFont val="Arial"/>
        <family val="2"/>
      </rPr>
      <t>Souleymane.Diaby@usda.gov</t>
    </r>
    <r>
      <rPr>
        <sz val="12"/>
        <rFont val="Arial"/>
        <family val="2"/>
      </rPr>
      <t xml:space="preserve"> or 202-720-2916.</t>
    </r>
  </si>
  <si>
    <t>1/ These TRQs are established on a calendar year basis (84 FR 66960 and 85 FR 39660).</t>
  </si>
  <si>
    <t xml:space="preserve">Sep-21 </t>
  </si>
  <si>
    <t xml:space="preserve">Nov-20 </t>
  </si>
  <si>
    <t xml:space="preserve">Dec-20 </t>
  </si>
  <si>
    <t xml:space="preserve">Jan-21 </t>
  </si>
  <si>
    <t xml:space="preserve">Feb-21 </t>
  </si>
  <si>
    <t xml:space="preserve">Mar-21 </t>
  </si>
  <si>
    <t xml:space="preserve">Apr-21 </t>
  </si>
  <si>
    <t xml:space="preserve">May-21 </t>
  </si>
  <si>
    <t xml:space="preserve">Jun-21 </t>
  </si>
  <si>
    <t xml:space="preserve">Jul-21 </t>
  </si>
  <si>
    <t xml:space="preserve">Aug-21 </t>
  </si>
  <si>
    <r>
      <t>Table 2 -- U.S. Imports of Sugar from Mexico, Fiscal Year (FY) 2021</t>
    </r>
    <r>
      <rPr>
        <b/>
        <vertAlign val="superscript"/>
        <sz val="12"/>
        <rFont val="Arial"/>
        <family val="2"/>
      </rPr>
      <t xml:space="preserve"> </t>
    </r>
    <r>
      <rPr>
        <b/>
        <sz val="12"/>
        <rFont val="Arial"/>
        <family val="2"/>
      </rPr>
      <t>1/</t>
    </r>
  </si>
  <si>
    <t xml:space="preserve">Jan-21  </t>
  </si>
  <si>
    <t xml:space="preserve">Feb-21   </t>
  </si>
  <si>
    <t xml:space="preserve">Oct-20     </t>
  </si>
  <si>
    <t xml:space="preserve">Nov-20     </t>
  </si>
  <si>
    <t xml:space="preserve">Dec-20  </t>
  </si>
  <si>
    <t>Table 1 -- U.S. Monthly Sugar Imports, Fiscal Year (FY) 2021</t>
  </si>
  <si>
    <t>------------------------Fiscal Year 2021-----------------------</t>
  </si>
  <si>
    <t>Table 4 -- U.S. Refined Sugar Tariff-Rate Quota (TRQ) WTO Allocations and Entries By Month, Fiscal Year (FY) 2021</t>
  </si>
  <si>
    <t>1/ On July 9, 2020, USDA set the raw sugar TRQ at the minimum level to which the United States is committed in the Uruguay Round Agreement on Agriculture.</t>
  </si>
  <si>
    <t xml:space="preserve"> Jan-Sep 2020</t>
  </si>
  <si>
    <t>Oct-20</t>
  </si>
  <si>
    <t>Table 7A -- U.S. Raw Sugar Imports Under the U.S. Sugar Re-Export Program, Fiscal Year (FY) 2021</t>
  </si>
  <si>
    <t xml:space="preserve">Table 6 -- U.S. Refined Sugar Reported for Export Credit Under the U.S. Refined Sugar Re-Export Program, Fiscal Year (FY) 2021 1/ </t>
  </si>
  <si>
    <t>Table 10A -- U.S. Sugar-Containing Products Tariff-Rate Quota (TRQ) Allocations and Entries By Month, Fiscal Year (FY) 2021 1/</t>
  </si>
  <si>
    <r>
      <t>Table 5 -- Sugar Imports During Fiscal Year (FY) 2021 Under Free Trade Agreement Tariff-Rate Quotas 1/</t>
    </r>
    <r>
      <rPr>
        <b/>
        <sz val="14"/>
        <rFont val="Arial"/>
        <family val="2"/>
      </rPr>
      <t xml:space="preserve"> </t>
    </r>
  </si>
  <si>
    <t>CY 2021 TRQ</t>
  </si>
  <si>
    <t xml:space="preserve">Oct-21     </t>
  </si>
  <si>
    <t xml:space="preserve">Nov-21     </t>
  </si>
  <si>
    <t xml:space="preserve">Dec-21  </t>
  </si>
  <si>
    <t>1/ Canada's SCP TRQ allocation under the USMCA (85 FR 39660).</t>
  </si>
  <si>
    <t>Table 7B -- U.S. Raw Sugar Imports Under the U.S. Sugar Re-Export Program, by Fiscal Year</t>
  </si>
  <si>
    <t xml:space="preserve">1/ Reporting deadline is the end of the calendar quarter following the quarter in which the transaction occurs.  </t>
  </si>
  <si>
    <t>Peru 2/</t>
  </si>
  <si>
    <t>FY 2020 TRQ Entered in FY 2021</t>
  </si>
  <si>
    <t>Table 10B -- U.S. Sugar-Containing Products Tariff-Rate Quota (TRQ) Allocation and Entries for Canada under USMCA, Calendar Year (CY) 2021 1/</t>
  </si>
  <si>
    <t>Canada USMCA Refined</t>
  </si>
  <si>
    <t>Beet</t>
  </si>
  <si>
    <t>Cane</t>
  </si>
  <si>
    <t>Philippines</t>
  </si>
  <si>
    <t xml:space="preserve">Oct-20 Final    </t>
  </si>
  <si>
    <t>Final Entries</t>
  </si>
  <si>
    <t>Panama, General  2/</t>
  </si>
  <si>
    <t>Dominican Republic 2/</t>
  </si>
  <si>
    <t>2/ Determined not to have a trade surplus as defined under the Free Trade Agreements, and thus the CY 2021 TRQs are zero (86 FR 691).</t>
  </si>
  <si>
    <t>Chile was determined to have no trade surplus as defined under the Free Trade Agreement, and thus the CY 2021 TRQ is zero (86 FR 691).</t>
  </si>
  <si>
    <t>Morocco was determined to have no trade surplus as defined under the Free Trade Agreement, and thus the CY 2021 TRQ is zero (86 FR 691).</t>
  </si>
  <si>
    <t>Nov-20 Final</t>
  </si>
  <si>
    <t>FY 2021:</t>
  </si>
  <si>
    <t xml:space="preserve">FY 2020 </t>
  </si>
  <si>
    <t>FY 2021 6/</t>
  </si>
  <si>
    <t>Canada CY 2021 5/</t>
  </si>
  <si>
    <t>5/ Canada's CY 2020 FTA TRQ was 41,087 mtrv, see Table 5.</t>
  </si>
  <si>
    <t>6/ Entries in a fiscal year can exceed a calendar year TRQ limit.</t>
  </si>
  <si>
    <t xml:space="preserve">Tranche 6     </t>
  </si>
  <si>
    <r>
      <t>Sub-Total Free Trade Agreements</t>
    </r>
    <r>
      <rPr>
        <sz val="11"/>
        <rFont val="Arial"/>
        <family val="2"/>
      </rPr>
      <t xml:space="preserve"> 6/</t>
    </r>
  </si>
  <si>
    <t>Dec-20 Final</t>
  </si>
  <si>
    <t>St. Kitts &amp; Nevis</t>
  </si>
  <si>
    <t>Jan-21 Final</t>
  </si>
  <si>
    <t>Feb-21 Final</t>
  </si>
  <si>
    <t>FY 2022 7/</t>
  </si>
  <si>
    <t>8/  Reporting deadline is the end of the calendar quarter following the quarter in which the transaction occurs.  Monthly totals are preliminary until after reporting deadline.</t>
  </si>
  <si>
    <r>
      <t xml:space="preserve">7/  Forecast of </t>
    </r>
    <r>
      <rPr>
        <b/>
        <sz val="14"/>
        <rFont val="Arial"/>
        <family val="2"/>
      </rPr>
      <t>324,546</t>
    </r>
    <r>
      <rPr>
        <sz val="14"/>
        <rFont val="Arial"/>
        <family val="2"/>
      </rPr>
      <t xml:space="preserve"> MT for refiner transfers is based on a linear trend of FY 2011-2020 of combined SCP exports and Polyhydric use.  </t>
    </r>
  </si>
  <si>
    <t>Mar-21 Final</t>
  </si>
  <si>
    <t>Apr-21 Final</t>
  </si>
  <si>
    <t>Eswatini (formerly Swaziland)</t>
  </si>
  <si>
    <t>Table 3B -- U.S. Raw Sugar Tariff-Rate Quota (TRQ), Fiscal Year (FY) 2021</t>
  </si>
  <si>
    <t>Initial FY 2021 TRQ</t>
  </si>
  <si>
    <t>Net FY 2021 TRQ</t>
  </si>
  <si>
    <t>Norfolk, VA</t>
  </si>
  <si>
    <t>May-21 Final</t>
  </si>
  <si>
    <t>2/ The tranches of the FY 2021 specialty sugar TRQ open as follows in MTRV (85 FR 41226).  On July 9, USDA increased the FY 2021 specialty sugar TRQ by 40,000 MTRV (86 FR 36249).</t>
  </si>
  <si>
    <t>Final Shortfall</t>
  </si>
  <si>
    <t>TRQ Increase (Aug)</t>
  </si>
  <si>
    <t>Table 3A -- U.S. Raw Sugar Tariff-Rate Quota (TRQ) WTO Allocations and Entries By Month, Fiscal Year (FY) 2021</t>
  </si>
  <si>
    <t>Jun-21 Final</t>
  </si>
  <si>
    <t xml:space="preserve">2/ On August 26, 2021, USTR allocated the TRQ increase among supplying countries (86 FR 47703). </t>
  </si>
  <si>
    <r>
      <t xml:space="preserve">TRQ Increase (Aug) </t>
    </r>
    <r>
      <rPr>
        <b/>
        <vertAlign val="superscript"/>
        <sz val="14"/>
        <rFont val="Arial"/>
        <family val="2"/>
      </rPr>
      <t>2/</t>
    </r>
  </si>
  <si>
    <t>FY 2021 Total TRQ</t>
  </si>
  <si>
    <t>FY 2021 TRQ sugar not entered by Sep 30 7/</t>
  </si>
  <si>
    <t xml:space="preserve">Jul-21 Final </t>
  </si>
  <si>
    <t>Final Exports</t>
  </si>
  <si>
    <t xml:space="preserve">Final </t>
  </si>
  <si>
    <t xml:space="preserve"> Jan-Sep Final </t>
  </si>
  <si>
    <t>Aug-21 Final</t>
  </si>
  <si>
    <t>Final Imports</t>
  </si>
  <si>
    <t>Sep-21 Final</t>
  </si>
  <si>
    <t>New York, NY 3/</t>
  </si>
  <si>
    <t>For August the data is sourced from Customs, as the Census data were incomplete</t>
  </si>
  <si>
    <t>3/ For August the data is sourced from Customs, as the Census data were incomplete.</t>
  </si>
  <si>
    <r>
      <t xml:space="preserve">2/ </t>
    </r>
    <r>
      <rPr>
        <u/>
        <sz val="11"/>
        <rFont val="Arial"/>
        <family val="2"/>
      </rPr>
      <t>Source</t>
    </r>
    <r>
      <rPr>
        <sz val="11"/>
        <rFont val="Arial"/>
        <family val="2"/>
      </rPr>
      <t>: U.S. Census.  For August, Census data for high-duty sugar were over-stated by 12,500 MT, the corrected total is from U.S. Customs.</t>
    </r>
  </si>
  <si>
    <t>July-September 8/</t>
  </si>
  <si>
    <t xml:space="preserve">April-June </t>
  </si>
  <si>
    <t xml:space="preserve">6/  Data for FY 2021 are preliminary until January 2022.  </t>
  </si>
  <si>
    <r>
      <t xml:space="preserve">First Surrendered </t>
    </r>
    <r>
      <rPr>
        <b/>
        <vertAlign val="superscript"/>
        <sz val="14"/>
        <rFont val="Arial"/>
        <family val="2"/>
      </rPr>
      <t>1/</t>
    </r>
  </si>
  <si>
    <r>
      <t>First Reallocation</t>
    </r>
    <r>
      <rPr>
        <b/>
        <vertAlign val="superscript"/>
        <sz val="12"/>
        <rFont val="Arial"/>
        <family val="2"/>
      </rPr>
      <t xml:space="preserve"> </t>
    </r>
    <r>
      <rPr>
        <b/>
        <vertAlign val="superscript"/>
        <sz val="14"/>
        <rFont val="Arial"/>
        <family val="2"/>
      </rPr>
      <t>1/</t>
    </r>
  </si>
  <si>
    <r>
      <t xml:space="preserve">Second Surrendered </t>
    </r>
    <r>
      <rPr>
        <b/>
        <vertAlign val="superscript"/>
        <sz val="14"/>
        <rFont val="Arial"/>
        <family val="2"/>
      </rPr>
      <t xml:space="preserve">3/ </t>
    </r>
  </si>
  <si>
    <r>
      <t xml:space="preserve">Second Reallocation </t>
    </r>
    <r>
      <rPr>
        <b/>
        <vertAlign val="superscript"/>
        <sz val="14"/>
        <rFont val="Arial"/>
        <family val="2"/>
      </rPr>
      <t>3/</t>
    </r>
  </si>
  <si>
    <t xml:space="preserve">1/ On July 9, 2021, USTR reallocated sugar from countries that have stated they do not plan to fill their FY 2021 allocated raw cane sugar quantities (86 FR 36315). </t>
  </si>
  <si>
    <t xml:space="preserve">3/ On November 4, 2021, USTR reallocated sugar from countries that have stated they do not plan to fill their FY 2021 allocated raw cane sugar quantities (86 FR 60961). </t>
  </si>
  <si>
    <t>Houston-Galveston, TX</t>
  </si>
  <si>
    <t>Table 8 --- Fiscal Year 2021 U.S. Sugar Imports 1/</t>
  </si>
  <si>
    <t>Nov-21</t>
  </si>
  <si>
    <t>Dec-21</t>
  </si>
  <si>
    <t>Oct-21</t>
  </si>
  <si>
    <t>Entered in October 2020</t>
  </si>
  <si>
    <t>3/ Total entries of FY 2021 TRQ sugar during October 2020 - September 2021 totalled 1,020,643 mtrv, and the total not entered by September 30 was 186,652 mtrv.</t>
  </si>
  <si>
    <t>TRQ Entered</t>
  </si>
  <si>
    <t>Sep-21 3/</t>
  </si>
  <si>
    <t xml:space="preserve">Fiscal Year (FY) 2021 - Final Sugar Report </t>
  </si>
  <si>
    <t>7/ Comprised of amounts that did not enter in FY 2021, 99,950 MTRV, and 86,702 MTRV that entered through December 31, 2021. See Table 3A.</t>
  </si>
  <si>
    <t xml:space="preserve">    FY 2021 TRQ   (October 2020 - December 2021)</t>
  </si>
  <si>
    <t xml:space="preserve">Change </t>
  </si>
  <si>
    <t>Updated July 2022</t>
  </si>
  <si>
    <t>Previous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</si>
</sst>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m/d/yyyy;@"/>
    <numFmt numFmtId="167" formatCode="#.00"/>
    <numFmt numFmtId="168" formatCode="0;[Red]0"/>
    <numFmt numFmtId="169" formatCode="#,##0;[Red]#,##0"/>
    <numFmt numFmtId="170" formatCode="&quot;$&quot;#,##0.00"/>
    <numFmt numFmtId="171" formatCode="0.00000000"/>
    <numFmt numFmtId="172" formatCode="#,##0.000"/>
    <numFmt numFmtId="173" formatCode="#,##0.0"/>
    <numFmt numFmtId="174" formatCode="#,##0.0;[Red]#,##0.0"/>
    <numFmt numFmtId="175" formatCode="#,##0.00000000"/>
  </numFmts>
  <fonts count="11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8"/>
      <name val="Arial"/>
      <family val="2"/>
    </font>
    <font>
      <u/>
      <sz val="10"/>
      <color indexed="12"/>
      <name val="Arial"/>
      <family val="2"/>
    </font>
    <font>
      <i/>
      <sz val="10"/>
      <name val="Arial"/>
      <family val="2"/>
    </font>
    <font>
      <b/>
      <sz val="12"/>
      <name val="Arial"/>
      <family val="2"/>
    </font>
    <font>
      <b/>
      <sz val="10"/>
      <name val="Arial"/>
      <family val="2"/>
    </font>
    <font>
      <i/>
      <sz val="8"/>
      <name val="Arial"/>
      <family val="2"/>
    </font>
    <font>
      <sz val="10"/>
      <color indexed="22"/>
      <name val="Arial"/>
      <family val="2"/>
    </font>
    <font>
      <sz val="10"/>
      <name val="MS Sans Serif"/>
      <family val="2"/>
    </font>
    <font>
      <b/>
      <vertAlign val="superscript"/>
      <sz val="12"/>
      <name val="Arial"/>
      <family val="2"/>
    </font>
    <font>
      <sz val="10"/>
      <name val="Arial"/>
      <family val="2"/>
    </font>
    <font>
      <sz val="9"/>
      <name val="Arial"/>
      <family val="2"/>
    </font>
    <font>
      <sz val="10"/>
      <color theme="1"/>
      <name val="Arial"/>
      <family val="2"/>
    </font>
    <font>
      <sz val="1"/>
      <color indexed="8"/>
      <name val="Courier"/>
      <family val="3"/>
    </font>
    <font>
      <b/>
      <sz val="1"/>
      <color indexed="8"/>
      <name val="Courier"/>
      <family val="3"/>
    </font>
    <font>
      <sz val="11"/>
      <name val="Arial"/>
      <family val="2"/>
    </font>
    <font>
      <sz val="10"/>
      <name val="Arial"/>
      <family val="2"/>
    </font>
    <font>
      <b/>
      <i/>
      <sz val="10"/>
      <color rgb="FFFF000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24"/>
      <name val="Arial"/>
      <family val="2"/>
    </font>
    <font>
      <b/>
      <sz val="14"/>
      <color theme="1"/>
      <name val="Arial"/>
      <family val="2"/>
    </font>
    <font>
      <b/>
      <sz val="10"/>
      <color rgb="FFFF0000"/>
      <name val="Arial"/>
      <family val="2"/>
    </font>
    <font>
      <i/>
      <sz val="9"/>
      <name val="Arial"/>
      <family val="2"/>
    </font>
    <font>
      <b/>
      <sz val="11"/>
      <color rgb="FFFF0000"/>
      <name val="Arial"/>
      <family val="2"/>
    </font>
    <font>
      <b/>
      <sz val="20"/>
      <name val="Arial"/>
      <family val="2"/>
    </font>
    <font>
      <b/>
      <sz val="11"/>
      <name val="Arial"/>
      <family val="2"/>
    </font>
    <font>
      <b/>
      <sz val="11"/>
      <color theme="1"/>
      <name val="Arial"/>
      <family val="2"/>
    </font>
    <font>
      <u/>
      <sz val="12"/>
      <name val="Arial"/>
      <family val="2"/>
    </font>
    <font>
      <b/>
      <sz val="18"/>
      <name val="Arial"/>
      <family val="2"/>
    </font>
    <font>
      <i/>
      <sz val="11"/>
      <name val="Arial"/>
      <family val="2"/>
    </font>
    <font>
      <b/>
      <i/>
      <sz val="11"/>
      <color rgb="FFFF0000"/>
      <name val="Arial"/>
      <family val="2"/>
    </font>
    <font>
      <i/>
      <sz val="11"/>
      <color indexed="8"/>
      <name val="Arial"/>
      <family val="2"/>
    </font>
    <font>
      <sz val="11"/>
      <color theme="1"/>
      <name val="Arial"/>
      <family val="2"/>
    </font>
    <font>
      <vertAlign val="superscript"/>
      <sz val="11"/>
      <name val="Arial"/>
      <family val="2"/>
    </font>
    <font>
      <i/>
      <sz val="11"/>
      <color theme="1"/>
      <name val="Arial"/>
      <family val="2"/>
    </font>
    <font>
      <u/>
      <sz val="11"/>
      <name val="Arial"/>
      <family val="2"/>
    </font>
    <font>
      <vertAlign val="superscript"/>
      <sz val="11"/>
      <color theme="1"/>
      <name val="Arial"/>
      <family val="2"/>
    </font>
    <font>
      <i/>
      <vertAlign val="subscript"/>
      <sz val="11"/>
      <name val="Arial"/>
      <family val="2"/>
    </font>
    <font>
      <sz val="11"/>
      <color indexed="22"/>
      <name val="Arial"/>
      <family val="2"/>
    </font>
    <font>
      <sz val="11"/>
      <color indexed="8"/>
      <name val="Arial"/>
      <family val="2"/>
    </font>
    <font>
      <i/>
      <sz val="11"/>
      <color rgb="FFFF0000"/>
      <name val="Arial"/>
      <family val="2"/>
    </font>
    <font>
      <b/>
      <u/>
      <sz val="11"/>
      <name val="Arial"/>
      <family val="2"/>
    </font>
    <font>
      <b/>
      <i/>
      <u/>
      <sz val="11"/>
      <color rgb="FFFF0000"/>
      <name val="Arial"/>
      <family val="2"/>
    </font>
    <font>
      <b/>
      <u val="singleAccounting"/>
      <sz val="11"/>
      <color theme="1"/>
      <name val="Arial"/>
      <family val="2"/>
    </font>
    <font>
      <b/>
      <vertAlign val="superscript"/>
      <sz val="11"/>
      <name val="Arial"/>
      <family val="2"/>
    </font>
    <font>
      <b/>
      <sz val="14"/>
      <name val="Arial"/>
      <family val="2"/>
    </font>
    <font>
      <b/>
      <i/>
      <sz val="11"/>
      <name val="Arial"/>
      <family val="2"/>
    </font>
    <font>
      <b/>
      <sz val="14"/>
      <color rgb="FFFF0000"/>
      <name val="Arial"/>
      <family val="2"/>
    </font>
    <font>
      <vertAlign val="superscript"/>
      <sz val="10"/>
      <name val="Arial"/>
      <family val="2"/>
    </font>
    <font>
      <sz val="14"/>
      <name val="Arial"/>
      <family val="2"/>
    </font>
    <font>
      <b/>
      <sz val="14"/>
      <color rgb="FF000000"/>
      <name val="Arial"/>
      <family val="2"/>
    </font>
    <font>
      <sz val="14"/>
      <color theme="1"/>
      <name val="Arial"/>
      <family val="2"/>
    </font>
    <font>
      <sz val="14"/>
      <color rgb="FF000000"/>
      <name val="Arial"/>
      <family val="2"/>
    </font>
    <font>
      <i/>
      <sz val="14"/>
      <color rgb="FF000000"/>
      <name val="Arial"/>
      <family val="2"/>
    </font>
    <font>
      <vertAlign val="superscript"/>
      <sz val="14"/>
      <color rgb="FF000000"/>
      <name val="Arial"/>
      <family val="2"/>
    </font>
    <font>
      <b/>
      <sz val="16"/>
      <color rgb="FF000000"/>
      <name val="Arial"/>
      <family val="2"/>
    </font>
    <font>
      <b/>
      <u/>
      <sz val="11"/>
      <color theme="1"/>
      <name val="Arial"/>
      <family val="2"/>
    </font>
    <font>
      <strike/>
      <sz val="11"/>
      <name val="Arial"/>
      <family val="2"/>
    </font>
    <font>
      <sz val="8"/>
      <name val="Arial"/>
      <family val="2"/>
    </font>
    <font>
      <sz val="10"/>
      <color rgb="FF000000"/>
      <name val="Times New Roman"/>
      <family val="1"/>
    </font>
    <font>
      <sz val="9"/>
      <color rgb="FF000000"/>
      <name val="Arial"/>
      <family val="2"/>
    </font>
    <font>
      <sz val="8"/>
      <color rgb="FF333333"/>
      <name val="Arial"/>
      <family val="2"/>
    </font>
    <font>
      <b/>
      <vertAlign val="superscript"/>
      <sz val="14"/>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5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right/>
      <top style="thin">
        <color rgb="FF000000"/>
      </top>
      <bottom/>
      <diagonal/>
    </border>
    <border>
      <left style="thin">
        <color indexed="64"/>
      </left>
      <right style="thin">
        <color rgb="FF000000"/>
      </right>
      <top/>
      <bottom style="thin">
        <color indexed="64"/>
      </bottom>
      <diagonal/>
    </border>
    <border>
      <left style="thin">
        <color rgb="FFE2E2E2"/>
      </left>
      <right style="thin">
        <color rgb="FFE2E2E2"/>
      </right>
      <top style="thin">
        <color rgb="FFE2E2E2"/>
      </top>
      <bottom style="thin">
        <color rgb="FFE2E2E2"/>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s>
  <cellStyleXfs count="1958">
    <xf numFmtId="0" fontId="0" fillId="0" borderId="0"/>
    <xf numFmtId="43" fontId="36" fillId="0" borderId="0" applyFont="0" applyFill="0" applyBorder="0" applyAlignment="0" applyProtection="0"/>
    <xf numFmtId="43" fontId="4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5" fillId="0" borderId="0" applyFont="0" applyFill="0" applyBorder="0" applyAlignment="0" applyProtection="0"/>
    <xf numFmtId="43" fontId="34" fillId="0" borderId="0" applyFont="0" applyFill="0" applyBorder="0" applyAlignment="0" applyProtection="0"/>
    <xf numFmtId="3" fontId="44" fillId="0" borderId="0" applyFont="0" applyFill="0" applyBorder="0" applyAlignment="0" applyProtection="0"/>
    <xf numFmtId="44" fontId="36" fillId="0" borderId="0" applyFont="0" applyFill="0" applyBorder="0" applyAlignment="0" applyProtection="0"/>
    <xf numFmtId="42" fontId="44" fillId="0" borderId="0" applyFont="0" applyFill="0" applyBorder="0" applyAlignment="0" applyProtection="0"/>
    <xf numFmtId="0" fontId="38" fillId="0" borderId="0" applyNumberFormat="0" applyFill="0" applyBorder="0" applyAlignment="0" applyProtection="0">
      <alignment vertical="top"/>
      <protection locked="0"/>
    </xf>
    <xf numFmtId="0" fontId="36" fillId="0" borderId="0"/>
    <xf numFmtId="0" fontId="48" fillId="0" borderId="0"/>
    <xf numFmtId="0" fontId="48" fillId="0" borderId="0"/>
    <xf numFmtId="9" fontId="36" fillId="0" borderId="0" applyFont="0" applyFill="0" applyBorder="0" applyAlignment="0" applyProtection="0"/>
    <xf numFmtId="0" fontId="49" fillId="0" borderId="0">
      <protection locked="0"/>
    </xf>
    <xf numFmtId="167" fontId="49" fillId="0" borderId="0">
      <protection locked="0"/>
    </xf>
    <xf numFmtId="0" fontId="50" fillId="0" borderId="0">
      <protection locked="0"/>
    </xf>
    <xf numFmtId="0" fontId="50" fillId="0" borderId="0">
      <protection locked="0"/>
    </xf>
    <xf numFmtId="0" fontId="33" fillId="0" borderId="0"/>
    <xf numFmtId="0" fontId="52" fillId="0" borderId="0"/>
    <xf numFmtId="43" fontId="36" fillId="0" borderId="0" applyFont="0" applyFill="0" applyBorder="0" applyAlignment="0" applyProtection="0"/>
    <xf numFmtId="43" fontId="34" fillId="0" borderId="0" applyFont="0" applyFill="0" applyBorder="0" applyAlignment="0" applyProtection="0"/>
    <xf numFmtId="9" fontId="36" fillId="0" borderId="0" applyFont="0" applyFill="0" applyBorder="0" applyAlignment="0" applyProtection="0"/>
    <xf numFmtId="9" fontId="54" fillId="0" borderId="0" applyFont="0" applyFill="0" applyBorder="0" applyAlignment="0" applyProtection="0"/>
    <xf numFmtId="0" fontId="32" fillId="0" borderId="0"/>
    <xf numFmtId="43" fontId="32" fillId="0" borderId="0" applyFont="0" applyFill="0" applyBorder="0" applyAlignment="0" applyProtection="0"/>
    <xf numFmtId="44" fontId="32" fillId="0" borderId="0" applyFont="0" applyFill="0" applyBorder="0" applyAlignment="0" applyProtection="0"/>
    <xf numFmtId="0" fontId="55" fillId="0" borderId="0" applyNumberFormat="0" applyFill="0" applyBorder="0" applyAlignment="0" applyProtection="0"/>
    <xf numFmtId="0" fontId="56" fillId="0" borderId="20" applyNumberFormat="0" applyFill="0" applyAlignment="0" applyProtection="0"/>
    <xf numFmtId="0" fontId="57" fillId="0" borderId="21" applyNumberFormat="0" applyFill="0" applyAlignment="0" applyProtection="0"/>
    <xf numFmtId="0" fontId="58" fillId="0" borderId="22" applyNumberFormat="0" applyFill="0" applyAlignment="0" applyProtection="0"/>
    <xf numFmtId="0" fontId="58" fillId="0" borderId="0" applyNumberFormat="0" applyFill="0" applyBorder="0" applyAlignment="0" applyProtection="0"/>
    <xf numFmtId="0" fontId="59" fillId="2" borderId="0" applyNumberFormat="0" applyBorder="0" applyAlignment="0" applyProtection="0"/>
    <xf numFmtId="0" fontId="60" fillId="3" borderId="0" applyNumberFormat="0" applyBorder="0" applyAlignment="0" applyProtection="0"/>
    <xf numFmtId="0" fontId="61" fillId="4" borderId="0" applyNumberFormat="0" applyBorder="0" applyAlignment="0" applyProtection="0"/>
    <xf numFmtId="0" fontId="62" fillId="5" borderId="23" applyNumberFormat="0" applyAlignment="0" applyProtection="0"/>
    <xf numFmtId="0" fontId="63" fillId="6" borderId="24" applyNumberFormat="0" applyAlignment="0" applyProtection="0"/>
    <xf numFmtId="0" fontId="64" fillId="6" borderId="23" applyNumberFormat="0" applyAlignment="0" applyProtection="0"/>
    <xf numFmtId="0" fontId="65" fillId="0" borderId="25" applyNumberFormat="0" applyFill="0" applyAlignment="0" applyProtection="0"/>
    <xf numFmtId="0" fontId="66" fillId="7" borderId="26" applyNumberFormat="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9" fillId="0" borderId="28" applyNumberFormat="0" applyFill="0" applyAlignment="0" applyProtection="0"/>
    <xf numFmtId="0" fontId="70" fillId="9" borderId="0" applyNumberFormat="0" applyBorder="0" applyAlignment="0" applyProtection="0"/>
    <xf numFmtId="0" fontId="31" fillId="10" borderId="0" applyNumberFormat="0" applyBorder="0" applyAlignment="0" applyProtection="0"/>
    <xf numFmtId="0" fontId="31" fillId="11" borderId="0" applyNumberFormat="0" applyBorder="0" applyAlignment="0" applyProtection="0"/>
    <xf numFmtId="0" fontId="70" fillId="12" borderId="0" applyNumberFormat="0" applyBorder="0" applyAlignment="0" applyProtection="0"/>
    <xf numFmtId="0" fontId="70"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31" fillId="18" borderId="0" applyNumberFormat="0" applyBorder="0" applyAlignment="0" applyProtection="0"/>
    <xf numFmtId="0" fontId="31" fillId="19" borderId="0" applyNumberFormat="0" applyBorder="0" applyAlignment="0" applyProtection="0"/>
    <xf numFmtId="0" fontId="70" fillId="20" borderId="0" applyNumberFormat="0" applyBorder="0" applyAlignment="0" applyProtection="0"/>
    <xf numFmtId="0" fontId="70" fillId="21" borderId="0" applyNumberFormat="0" applyBorder="0" applyAlignment="0" applyProtection="0"/>
    <xf numFmtId="0" fontId="31" fillId="22" borderId="0" applyNumberFormat="0" applyBorder="0" applyAlignment="0" applyProtection="0"/>
    <xf numFmtId="0" fontId="31" fillId="23" borderId="0" applyNumberFormat="0" applyBorder="0" applyAlignment="0" applyProtection="0"/>
    <xf numFmtId="0" fontId="70" fillId="24" borderId="0" applyNumberFormat="0" applyBorder="0" applyAlignment="0" applyProtection="0"/>
    <xf numFmtId="0" fontId="70"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70" fillId="28" borderId="0" applyNumberFormat="0" applyBorder="0" applyAlignment="0" applyProtection="0"/>
    <xf numFmtId="0" fontId="70"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70" fillId="32" borderId="0" applyNumberFormat="0" applyBorder="0" applyAlignment="0" applyProtection="0"/>
    <xf numFmtId="0" fontId="31" fillId="0" borderId="0"/>
    <xf numFmtId="0" fontId="31" fillId="8" borderId="27" applyNumberFormat="0" applyFont="0" applyAlignment="0" applyProtection="0"/>
    <xf numFmtId="43" fontId="71" fillId="0" borderId="0" applyFont="0" applyFill="0" applyBorder="0" applyAlignment="0" applyProtection="0"/>
    <xf numFmtId="9" fontId="71" fillId="0" borderId="0" applyFont="0" applyFill="0" applyBorder="0" applyAlignment="0" applyProtection="0"/>
    <xf numFmtId="0" fontId="30" fillId="0" borderId="0"/>
    <xf numFmtId="0" fontId="36" fillId="0" borderId="0"/>
    <xf numFmtId="0" fontId="29" fillId="0" borderId="0"/>
    <xf numFmtId="0" fontId="29" fillId="0" borderId="0"/>
    <xf numFmtId="43" fontId="29" fillId="0" borderId="0" applyFont="0" applyFill="0" applyBorder="0" applyAlignment="0" applyProtection="0"/>
    <xf numFmtId="0" fontId="29" fillId="0" borderId="0"/>
    <xf numFmtId="0" fontId="36" fillId="0" borderId="0"/>
    <xf numFmtId="9" fontId="36" fillId="0" borderId="0" applyFont="0" applyFill="0" applyBorder="0" applyAlignment="0" applyProtection="0"/>
    <xf numFmtId="0" fontId="28" fillId="0" borderId="0"/>
    <xf numFmtId="0" fontId="36" fillId="0" borderId="0"/>
    <xf numFmtId="9" fontId="36" fillId="0" borderId="0" applyFont="0" applyFill="0" applyBorder="0" applyAlignment="0" applyProtection="0"/>
    <xf numFmtId="0" fontId="28" fillId="0" borderId="0"/>
    <xf numFmtId="43" fontId="28" fillId="0" borderId="0" applyFont="0" applyFill="0" applyBorder="0" applyAlignment="0" applyProtection="0"/>
    <xf numFmtId="44" fontId="28" fillId="0" borderId="0" applyFont="0" applyFill="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0" borderId="0"/>
    <xf numFmtId="0" fontId="28" fillId="8" borderId="27" applyNumberFormat="0" applyFont="0" applyAlignment="0" applyProtection="0"/>
    <xf numFmtId="43" fontId="36" fillId="0" borderId="0" applyFont="0" applyFill="0" applyBorder="0" applyAlignment="0" applyProtection="0"/>
    <xf numFmtId="9" fontId="36" fillId="0" borderId="0" applyFont="0" applyFill="0" applyBorder="0" applyAlignment="0" applyProtection="0"/>
    <xf numFmtId="0" fontId="28" fillId="0" borderId="0"/>
    <xf numFmtId="0" fontId="28" fillId="0" borderId="0"/>
    <xf numFmtId="0" fontId="28" fillId="0" borderId="0"/>
    <xf numFmtId="43" fontId="28" fillId="0" borderId="0" applyFont="0" applyFill="0" applyBorder="0" applyAlignment="0" applyProtection="0"/>
    <xf numFmtId="0" fontId="28" fillId="0" borderId="0"/>
    <xf numFmtId="0" fontId="27" fillId="10"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27" fillId="30"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8" borderId="27" applyNumberFormat="0" applyFont="0" applyAlignment="0" applyProtection="0"/>
    <xf numFmtId="0" fontId="27" fillId="8" borderId="27" applyNumberFormat="0" applyFont="0" applyAlignment="0" applyProtection="0"/>
    <xf numFmtId="0" fontId="26" fillId="0" borderId="0"/>
    <xf numFmtId="43" fontId="26" fillId="0" borderId="0" applyFont="0" applyFill="0" applyBorder="0" applyAlignment="0" applyProtection="0"/>
    <xf numFmtId="0" fontId="36" fillId="0" borderId="0"/>
    <xf numFmtId="0" fontId="26" fillId="0" borderId="0"/>
    <xf numFmtId="0" fontId="26" fillId="0" borderId="0"/>
    <xf numFmtId="43" fontId="26" fillId="0" borderId="0" applyFont="0" applyFill="0" applyBorder="0" applyAlignment="0" applyProtection="0"/>
    <xf numFmtId="44" fontId="26" fillId="0" borderId="0" applyFont="0" applyFill="0" applyBorder="0" applyAlignment="0" applyProtection="0"/>
    <xf numFmtId="9" fontId="26" fillId="0" borderId="0" applyFont="0" applyFill="0" applyBorder="0" applyAlignment="0" applyProtection="0"/>
    <xf numFmtId="0" fontId="25" fillId="0" borderId="0"/>
    <xf numFmtId="0" fontId="25" fillId="0" borderId="0"/>
    <xf numFmtId="43" fontId="25" fillId="0" borderId="0" applyFont="0" applyFill="0" applyBorder="0" applyAlignment="0" applyProtection="0"/>
    <xf numFmtId="44" fontId="25" fillId="0" borderId="0" applyFont="0" applyFill="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0" borderId="0"/>
    <xf numFmtId="0" fontId="25" fillId="8" borderId="27" applyNumberFormat="0" applyFont="0" applyAlignment="0" applyProtection="0"/>
    <xf numFmtId="0" fontId="25" fillId="0" borderId="0"/>
    <xf numFmtId="0" fontId="25" fillId="0" borderId="0"/>
    <xf numFmtId="0" fontId="25" fillId="0" borderId="0"/>
    <xf numFmtId="43" fontId="25" fillId="0" borderId="0" applyFont="0" applyFill="0" applyBorder="0" applyAlignment="0" applyProtection="0"/>
    <xf numFmtId="0" fontId="25" fillId="0" borderId="0"/>
    <xf numFmtId="0" fontId="25" fillId="0" borderId="0"/>
    <xf numFmtId="0" fontId="25" fillId="0" borderId="0"/>
    <xf numFmtId="43" fontId="25" fillId="0" borderId="0" applyFont="0" applyFill="0" applyBorder="0" applyAlignment="0" applyProtection="0"/>
    <xf numFmtId="44" fontId="25" fillId="0" borderId="0" applyFont="0" applyFill="0" applyBorder="0" applyAlignment="0" applyProtection="0"/>
    <xf numFmtId="0" fontId="25" fillId="10"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30" borderId="0" applyNumberFormat="0" applyBorder="0" applyAlignment="0" applyProtection="0"/>
    <xf numFmtId="0" fontId="25" fillId="31" borderId="0" applyNumberFormat="0" applyBorder="0" applyAlignment="0" applyProtection="0"/>
    <xf numFmtId="0" fontId="25" fillId="0" borderId="0"/>
    <xf numFmtId="0" fontId="25" fillId="8" borderId="27" applyNumberFormat="0" applyFont="0" applyAlignment="0" applyProtection="0"/>
    <xf numFmtId="0" fontId="25" fillId="0" borderId="0"/>
    <xf numFmtId="0" fontId="25" fillId="0" borderId="0"/>
    <xf numFmtId="0" fontId="25" fillId="0" borderId="0"/>
    <xf numFmtId="43" fontId="25" fillId="0" borderId="0" applyFont="0" applyFill="0" applyBorder="0" applyAlignment="0" applyProtection="0"/>
    <xf numFmtId="0" fontId="25" fillId="0" borderId="0"/>
    <xf numFmtId="0" fontId="25" fillId="10" borderId="0" applyNumberFormat="0" applyBorder="0" applyAlignment="0" applyProtection="0"/>
    <xf numFmtId="0" fontId="25" fillId="10" borderId="0" applyNumberFormat="0" applyBorder="0" applyAlignment="0" applyProtection="0"/>
    <xf numFmtId="0" fontId="25" fillId="14" borderId="0" applyNumberFormat="0" applyBorder="0" applyAlignment="0" applyProtection="0"/>
    <xf numFmtId="0" fontId="25" fillId="14" borderId="0" applyNumberFormat="0" applyBorder="0" applyAlignment="0" applyProtection="0"/>
    <xf numFmtId="0" fontId="25" fillId="18" borderId="0" applyNumberFormat="0" applyBorder="0" applyAlignment="0" applyProtection="0"/>
    <xf numFmtId="0" fontId="25" fillId="1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6" borderId="0" applyNumberFormat="0" applyBorder="0" applyAlignment="0" applyProtection="0"/>
    <xf numFmtId="0" fontId="25" fillId="26"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11" borderId="0" applyNumberFormat="0" applyBorder="0" applyAlignment="0" applyProtection="0"/>
    <xf numFmtId="0" fontId="25" fillId="11" borderId="0" applyNumberFormat="0" applyBorder="0" applyAlignment="0" applyProtection="0"/>
    <xf numFmtId="0" fontId="25" fillId="15" borderId="0" applyNumberFormat="0" applyBorder="0" applyAlignment="0" applyProtection="0"/>
    <xf numFmtId="0" fontId="25" fillId="15" borderId="0" applyNumberFormat="0" applyBorder="0" applyAlignment="0" applyProtection="0"/>
    <xf numFmtId="0" fontId="25" fillId="19" borderId="0" applyNumberFormat="0" applyBorder="0" applyAlignment="0" applyProtection="0"/>
    <xf numFmtId="0" fontId="25" fillId="19" borderId="0" applyNumberFormat="0" applyBorder="0" applyAlignment="0" applyProtection="0"/>
    <xf numFmtId="0" fontId="25" fillId="23" borderId="0" applyNumberFormat="0" applyBorder="0" applyAlignment="0" applyProtection="0"/>
    <xf numFmtId="0" fontId="25" fillId="23" borderId="0" applyNumberFormat="0" applyBorder="0" applyAlignment="0" applyProtection="0"/>
    <xf numFmtId="0" fontId="25" fillId="27" borderId="0" applyNumberFormat="0" applyBorder="0" applyAlignment="0" applyProtection="0"/>
    <xf numFmtId="0" fontId="25" fillId="27" borderId="0" applyNumberFormat="0" applyBorder="0" applyAlignment="0" applyProtection="0"/>
    <xf numFmtId="0" fontId="25" fillId="31" borderId="0" applyNumberFormat="0" applyBorder="0" applyAlignment="0" applyProtection="0"/>
    <xf numFmtId="0" fontId="25" fillId="31" borderId="0" applyNumberFormat="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8" borderId="27" applyNumberFormat="0" applyFont="0" applyAlignment="0" applyProtection="0"/>
    <xf numFmtId="0" fontId="25" fillId="8" borderId="27" applyNumberFormat="0" applyFont="0" applyAlignment="0" applyProtection="0"/>
    <xf numFmtId="0" fontId="24" fillId="0" borderId="0"/>
    <xf numFmtId="0" fontId="24" fillId="0" borderId="0"/>
    <xf numFmtId="0" fontId="24" fillId="0" borderId="0"/>
    <xf numFmtId="0" fontId="23" fillId="0" borderId="0"/>
    <xf numFmtId="0" fontId="23" fillId="0" borderId="0"/>
    <xf numFmtId="43" fontId="23" fillId="0" borderId="0" applyFont="0" applyFill="0" applyBorder="0" applyAlignment="0" applyProtection="0"/>
    <xf numFmtId="44" fontId="23" fillId="0" borderId="0" applyFont="0" applyFill="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0" fontId="23" fillId="8" borderId="27" applyNumberFormat="0" applyFont="0" applyAlignment="0" applyProtection="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43" fontId="23" fillId="0" borderId="0" applyFont="0" applyFill="0" applyBorder="0" applyAlignment="0" applyProtection="0"/>
    <xf numFmtId="44" fontId="23" fillId="0" borderId="0" applyFont="0" applyFill="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0" fontId="23" fillId="8" borderId="27" applyNumberFormat="0" applyFont="0" applyAlignment="0" applyProtection="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8" borderId="27" applyNumberFormat="0" applyFont="0" applyAlignment="0" applyProtection="0"/>
    <xf numFmtId="0" fontId="23" fillId="8" borderId="27" applyNumberFormat="0" applyFont="0" applyAlignment="0" applyProtection="0"/>
    <xf numFmtId="0" fontId="23" fillId="0" borderId="0"/>
    <xf numFmtId="43" fontId="23" fillId="0" borderId="0" applyFont="0" applyFill="0" applyBorder="0" applyAlignment="0" applyProtection="0"/>
    <xf numFmtId="0" fontId="23" fillId="0" borderId="0"/>
    <xf numFmtId="0" fontId="23" fillId="0" borderId="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xf numFmtId="0" fontId="23" fillId="0" borderId="0"/>
    <xf numFmtId="0" fontId="23" fillId="0" borderId="0"/>
    <xf numFmtId="43" fontId="23" fillId="0" borderId="0" applyFont="0" applyFill="0" applyBorder="0" applyAlignment="0" applyProtection="0"/>
    <xf numFmtId="44" fontId="23" fillId="0" borderId="0" applyFont="0" applyFill="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0" fontId="23" fillId="8" borderId="27" applyNumberFormat="0" applyFont="0" applyAlignment="0" applyProtection="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43" fontId="23" fillId="0" borderId="0" applyFont="0" applyFill="0" applyBorder="0" applyAlignment="0" applyProtection="0"/>
    <xf numFmtId="44" fontId="23" fillId="0" borderId="0" applyFont="0" applyFill="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0" borderId="0"/>
    <xf numFmtId="0" fontId="23" fillId="8" borderId="27" applyNumberFormat="0" applyFont="0" applyAlignment="0" applyProtection="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10" borderId="0" applyNumberFormat="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23" fillId="30" borderId="0" applyNumberFormat="0" applyBorder="0" applyAlignment="0" applyProtection="0"/>
    <xf numFmtId="0" fontId="23" fillId="11" borderId="0" applyNumberFormat="0" applyBorder="0" applyAlignment="0" applyProtection="0"/>
    <xf numFmtId="0" fontId="23" fillId="11"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9" borderId="0" applyNumberFormat="0" applyBorder="0" applyAlignment="0" applyProtection="0"/>
    <xf numFmtId="0" fontId="23" fillId="19"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7" borderId="0" applyNumberFormat="0" applyBorder="0" applyAlignment="0" applyProtection="0"/>
    <xf numFmtId="0" fontId="23" fillId="27" borderId="0" applyNumberFormat="0" applyBorder="0" applyAlignment="0" applyProtection="0"/>
    <xf numFmtId="0" fontId="23" fillId="31" borderId="0" applyNumberFormat="0" applyBorder="0" applyAlignment="0" applyProtection="0"/>
    <xf numFmtId="0" fontId="23" fillId="31" borderId="0" applyNumberFormat="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8" borderId="27" applyNumberFormat="0" applyFont="0" applyAlignment="0" applyProtection="0"/>
    <xf numFmtId="0" fontId="23" fillId="8" borderId="27" applyNumberFormat="0" applyFont="0" applyAlignment="0" applyProtection="0"/>
    <xf numFmtId="0" fontId="23" fillId="0" borderId="0"/>
    <xf numFmtId="0" fontId="23" fillId="0" borderId="0"/>
    <xf numFmtId="0" fontId="23"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9"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44" fontId="22" fillId="0" borderId="0" applyFont="0" applyFill="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0" borderId="0"/>
    <xf numFmtId="0" fontId="22" fillId="8" borderId="27" applyNumberFormat="0" applyFont="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10" borderId="0" applyNumberFormat="0" applyBorder="0" applyAlignment="0" applyProtection="0"/>
    <xf numFmtId="0" fontId="22" fillId="10" borderId="0" applyNumberFormat="0" applyBorder="0" applyAlignment="0" applyProtection="0"/>
    <xf numFmtId="0" fontId="22" fillId="14" borderId="0" applyNumberFormat="0" applyBorder="0" applyAlignment="0" applyProtection="0"/>
    <xf numFmtId="0" fontId="22" fillId="14" borderId="0" applyNumberFormat="0" applyBorder="0" applyAlignment="0" applyProtection="0"/>
    <xf numFmtId="0" fontId="22" fillId="18" borderId="0" applyNumberFormat="0" applyBorder="0" applyAlignment="0" applyProtection="0"/>
    <xf numFmtId="0" fontId="22" fillId="18"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6" borderId="0" applyNumberFormat="0" applyBorder="0" applyAlignment="0" applyProtection="0"/>
    <xf numFmtId="0" fontId="22" fillId="26" borderId="0" applyNumberFormat="0" applyBorder="0" applyAlignment="0" applyProtection="0"/>
    <xf numFmtId="0" fontId="22" fillId="30" borderId="0" applyNumberFormat="0" applyBorder="0" applyAlignment="0" applyProtection="0"/>
    <xf numFmtId="0" fontId="22" fillId="30"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8" borderId="27" applyNumberFormat="0" applyFont="0" applyAlignment="0" applyProtection="0"/>
    <xf numFmtId="0" fontId="22" fillId="8" borderId="27" applyNumberFormat="0" applyFont="0" applyAlignment="0" applyProtection="0"/>
    <xf numFmtId="0" fontId="22" fillId="0" borderId="0"/>
    <xf numFmtId="0" fontId="22" fillId="0" borderId="0"/>
    <xf numFmtId="0" fontId="22" fillId="0" borderId="0"/>
    <xf numFmtId="0" fontId="21" fillId="0" borderId="0"/>
    <xf numFmtId="0" fontId="21" fillId="0" borderId="0"/>
    <xf numFmtId="0" fontId="21" fillId="0" borderId="0"/>
    <xf numFmtId="43" fontId="36" fillId="0" borderId="0" applyFont="0" applyFill="0" applyBorder="0" applyAlignment="0" applyProtection="0"/>
    <xf numFmtId="9" fontId="36" fillId="0" borderId="0" applyFont="0" applyFill="0" applyBorder="0" applyAlignment="0" applyProtection="0"/>
    <xf numFmtId="0" fontId="20" fillId="0" borderId="0"/>
    <xf numFmtId="0" fontId="20" fillId="0" borderId="0"/>
    <xf numFmtId="0" fontId="20"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36" fillId="0" borderId="0"/>
    <xf numFmtId="9" fontId="1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27" applyNumberFormat="0" applyFont="0" applyAlignment="0" applyProtection="0"/>
    <xf numFmtId="0" fontId="6" fillId="8" borderId="27"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27" applyNumberFormat="0" applyFont="0" applyAlignment="0" applyProtection="0"/>
    <xf numFmtId="0" fontId="6" fillId="8" borderId="27" applyNumberFormat="0" applyFont="0" applyAlignment="0" applyProtection="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27" applyNumberFormat="0" applyFont="0" applyAlignment="0" applyProtection="0"/>
    <xf numFmtId="0" fontId="6" fillId="8" borderId="27" applyNumberFormat="0" applyFont="0" applyAlignment="0" applyProtection="0"/>
    <xf numFmtId="0" fontId="6" fillId="0" borderId="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0" borderId="0"/>
    <xf numFmtId="0" fontId="6" fillId="8" borderId="27" applyNumberFormat="0" applyFont="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0" fontId="6" fillId="10"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1" borderId="0" applyNumberFormat="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8" borderId="27" applyNumberFormat="0" applyFont="0" applyAlignment="0" applyProtection="0"/>
    <xf numFmtId="0" fontId="6" fillId="8" borderId="27" applyNumberFormat="0" applyFont="0" applyAlignment="0" applyProtection="0"/>
    <xf numFmtId="0" fontId="6" fillId="0" borderId="0"/>
    <xf numFmtId="0" fontId="6" fillId="0" borderId="0"/>
    <xf numFmtId="0" fontId="6"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27" applyNumberFormat="0" applyFont="0" applyAlignment="0" applyProtection="0"/>
    <xf numFmtId="0" fontId="5" fillId="8" borderId="27"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27" applyNumberFormat="0" applyFont="0" applyAlignment="0" applyProtection="0"/>
    <xf numFmtId="0" fontId="5" fillId="8" borderId="27" applyNumberFormat="0" applyFont="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27" applyNumberFormat="0" applyFont="0" applyAlignment="0" applyProtection="0"/>
    <xf numFmtId="0" fontId="5" fillId="8" borderId="27" applyNumberFormat="0" applyFont="0" applyAlignment="0" applyProtection="0"/>
    <xf numFmtId="0" fontId="5" fillId="0" borderId="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27" applyNumberFormat="0" applyFont="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8" borderId="27" applyNumberFormat="0" applyFont="0" applyAlignment="0" applyProtection="0"/>
    <xf numFmtId="0" fontId="5" fillId="8" borderId="27" applyNumberFormat="0" applyFont="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3" fillId="0" borderId="0"/>
    <xf numFmtId="0" fontId="3" fillId="0" borderId="0"/>
    <xf numFmtId="0" fontId="36"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726">
    <xf numFmtId="0" fontId="0" fillId="0" borderId="0" xfId="0"/>
    <xf numFmtId="3" fontId="0" fillId="0" borderId="0" xfId="0" applyNumberFormat="1"/>
    <xf numFmtId="0" fontId="0" fillId="0" borderId="0" xfId="0" applyBorder="1"/>
    <xf numFmtId="0" fontId="0" fillId="0" borderId="3" xfId="0" applyBorder="1"/>
    <xf numFmtId="0" fontId="0" fillId="0" borderId="0" xfId="0" applyFill="1" applyBorder="1"/>
    <xf numFmtId="0" fontId="0" fillId="0" borderId="0" xfId="0" applyFill="1"/>
    <xf numFmtId="0" fontId="0" fillId="0" borderId="7" xfId="0" applyBorder="1"/>
    <xf numFmtId="3" fontId="36" fillId="0" borderId="0" xfId="0" applyNumberFormat="1" applyFont="1" applyFill="1" applyBorder="1" applyAlignment="1">
      <alignment horizontal="right"/>
    </xf>
    <xf numFmtId="3" fontId="39" fillId="0" borderId="0" xfId="0" applyNumberFormat="1" applyFont="1" applyFill="1" applyBorder="1" applyAlignment="1">
      <alignment horizontal="right"/>
    </xf>
    <xf numFmtId="0" fontId="0" fillId="0" borderId="7" xfId="0" applyBorder="1" applyAlignment="1">
      <alignment horizontal="center"/>
    </xf>
    <xf numFmtId="0" fontId="0" fillId="0" borderId="11" xfId="0" applyBorder="1" applyAlignment="1">
      <alignment horizontal="center"/>
    </xf>
    <xf numFmtId="0" fontId="39" fillId="0" borderId="8" xfId="0" applyFont="1" applyBorder="1"/>
    <xf numFmtId="0" fontId="42" fillId="0" borderId="5" xfId="0" applyFont="1" applyBorder="1" applyAlignment="1">
      <alignment horizontal="center"/>
    </xf>
    <xf numFmtId="0" fontId="42" fillId="0" borderId="0" xfId="0" applyFont="1" applyBorder="1" applyAlignment="1">
      <alignment horizontal="center"/>
    </xf>
    <xf numFmtId="14" fontId="42" fillId="0" borderId="0" xfId="0" quotePrefix="1" applyNumberFormat="1" applyFont="1" applyBorder="1" applyAlignment="1">
      <alignment horizontal="center"/>
    </xf>
    <xf numFmtId="0" fontId="36" fillId="0" borderId="0" xfId="0" applyFont="1" applyFill="1"/>
    <xf numFmtId="0" fontId="43" fillId="0" borderId="0" xfId="0" applyFont="1" applyFill="1"/>
    <xf numFmtId="14" fontId="0" fillId="0" borderId="0" xfId="0" applyNumberFormat="1"/>
    <xf numFmtId="0" fontId="36" fillId="0" borderId="0" xfId="0" applyFont="1" applyBorder="1"/>
    <xf numFmtId="0" fontId="47" fillId="0" borderId="0" xfId="0" applyFont="1"/>
    <xf numFmtId="3" fontId="36" fillId="0" borderId="0" xfId="0" applyNumberFormat="1" applyFont="1"/>
    <xf numFmtId="0" fontId="0" fillId="0" borderId="0" xfId="0" applyAlignment="1">
      <alignment vertical="center"/>
    </xf>
    <xf numFmtId="0" fontId="0" fillId="0" borderId="0" xfId="0" applyAlignment="1">
      <alignment horizontal="center" vertical="center"/>
    </xf>
    <xf numFmtId="0" fontId="37" fillId="0" borderId="4" xfId="0" applyFont="1" applyBorder="1"/>
    <xf numFmtId="0" fontId="37" fillId="0" borderId="0" xfId="0" applyFont="1"/>
    <xf numFmtId="0" fontId="40" fillId="0" borderId="8" xfId="0" applyFont="1" applyBorder="1" applyAlignment="1">
      <alignment horizontal="left" vertical="center"/>
    </xf>
    <xf numFmtId="0" fontId="40" fillId="0" borderId="7" xfId="0" applyFont="1" applyBorder="1" applyAlignment="1">
      <alignment horizontal="left"/>
    </xf>
    <xf numFmtId="14" fontId="76" fillId="0" borderId="5" xfId="0" applyNumberFormat="1" applyFont="1" applyBorder="1" applyAlignment="1">
      <alignment horizontal="center"/>
    </xf>
    <xf numFmtId="14" fontId="76" fillId="0" borderId="0" xfId="0" applyNumberFormat="1" applyFont="1" applyBorder="1" applyAlignment="1">
      <alignment horizontal="center"/>
    </xf>
    <xf numFmtId="17" fontId="34" fillId="0" borderId="0" xfId="0" applyNumberFormat="1" applyFont="1" applyFill="1" applyBorder="1" applyAlignment="1">
      <alignment horizontal="center"/>
    </xf>
    <xf numFmtId="17" fontId="0" fillId="0" borderId="0" xfId="0" applyNumberFormat="1" applyFill="1" applyBorder="1" applyAlignment="1">
      <alignment horizontal="center"/>
    </xf>
    <xf numFmtId="17" fontId="0" fillId="0" borderId="0" xfId="0" applyNumberFormat="1" applyBorder="1" applyAlignment="1">
      <alignment horizontal="center"/>
    </xf>
    <xf numFmtId="17" fontId="0" fillId="0" borderId="10" xfId="0" applyNumberFormat="1" applyBorder="1" applyAlignment="1">
      <alignment horizontal="center"/>
    </xf>
    <xf numFmtId="0" fontId="0" fillId="0" borderId="0" xfId="0"/>
    <xf numFmtId="0" fontId="51" fillId="0" borderId="0" xfId="0" applyFont="1"/>
    <xf numFmtId="0" fontId="0" fillId="0" borderId="0" xfId="0" applyAlignment="1">
      <alignment vertical="top"/>
    </xf>
    <xf numFmtId="0" fontId="36" fillId="0" borderId="0" xfId="0" applyFont="1" applyAlignment="1">
      <alignment vertical="top"/>
    </xf>
    <xf numFmtId="172" fontId="36" fillId="0" borderId="0" xfId="0" applyNumberFormat="1" applyFont="1" applyFill="1" applyBorder="1" applyAlignment="1">
      <alignment horizontal="right"/>
    </xf>
    <xf numFmtId="0" fontId="0" fillId="0" borderId="0" xfId="0"/>
    <xf numFmtId="3" fontId="0" fillId="0" borderId="0" xfId="0" applyNumberFormat="1"/>
    <xf numFmtId="0" fontId="36" fillId="0" borderId="0" xfId="0" applyFont="1"/>
    <xf numFmtId="169" fontId="0" fillId="0" borderId="0" xfId="0" applyNumberFormat="1"/>
    <xf numFmtId="0" fontId="72" fillId="0" borderId="0" xfId="0" applyFont="1" applyAlignment="1">
      <alignment vertical="top"/>
    </xf>
    <xf numFmtId="0" fontId="0" fillId="0" borderId="13" xfId="0" applyBorder="1"/>
    <xf numFmtId="3" fontId="51" fillId="0" borderId="0" xfId="0" applyNumberFormat="1" applyFont="1" applyFill="1" applyBorder="1"/>
    <xf numFmtId="0" fontId="51" fillId="0" borderId="0" xfId="11" applyFont="1"/>
    <xf numFmtId="3" fontId="51" fillId="0" borderId="0" xfId="0" applyNumberFormat="1" applyFont="1"/>
    <xf numFmtId="0" fontId="51" fillId="0" borderId="0" xfId="0" applyFont="1" applyBorder="1"/>
    <xf numFmtId="3" fontId="51" fillId="0" borderId="0" xfId="0" applyNumberFormat="1" applyFont="1" applyBorder="1"/>
    <xf numFmtId="3" fontId="51" fillId="0" borderId="0" xfId="0" applyNumberFormat="1" applyFont="1" applyFill="1" applyBorder="1" applyAlignment="1">
      <alignment horizontal="right"/>
    </xf>
    <xf numFmtId="0" fontId="83" fillId="0" borderId="0" xfId="0" applyFont="1" applyBorder="1" applyAlignment="1">
      <alignment horizontal="left" wrapText="1" indent="1"/>
    </xf>
    <xf numFmtId="169" fontId="83" fillId="0" borderId="0" xfId="1" quotePrefix="1" applyNumberFormat="1" applyFont="1" applyBorder="1" applyAlignment="1">
      <alignment readingOrder="2"/>
    </xf>
    <xf numFmtId="169" fontId="83" fillId="0" borderId="0" xfId="1" quotePrefix="1" applyNumberFormat="1" applyFont="1" applyFill="1" applyBorder="1" applyAlignment="1">
      <alignment readingOrder="2"/>
    </xf>
    <xf numFmtId="169" fontId="83" fillId="0" borderId="0" xfId="1" applyNumberFormat="1" applyFont="1" applyBorder="1" applyAlignment="1">
      <alignment readingOrder="2"/>
    </xf>
    <xf numFmtId="0" fontId="51" fillId="0" borderId="3" xfId="0" applyFont="1" applyBorder="1"/>
    <xf numFmtId="0" fontId="51" fillId="0" borderId="0" xfId="0" applyFont="1" applyBorder="1" applyAlignment="1">
      <alignment horizontal="right"/>
    </xf>
    <xf numFmtId="0" fontId="83" fillId="0" borderId="0" xfId="0" applyFont="1" applyBorder="1" applyAlignment="1">
      <alignment wrapText="1"/>
    </xf>
    <xf numFmtId="3" fontId="83" fillId="0" borderId="0" xfId="0" applyNumberFormat="1" applyFont="1" applyBorder="1" applyAlignment="1">
      <alignment horizontal="right"/>
    </xf>
    <xf numFmtId="3" fontId="51" fillId="0" borderId="0" xfId="0" applyNumberFormat="1" applyFont="1" applyBorder="1" applyAlignment="1">
      <alignment horizontal="right"/>
    </xf>
    <xf numFmtId="0" fontId="51" fillId="0" borderId="0" xfId="0" applyFont="1" applyFill="1" applyBorder="1" applyAlignment="1">
      <alignment horizontal="right"/>
    </xf>
    <xf numFmtId="0" fontId="51" fillId="0" borderId="7" xfId="0" applyFont="1" applyBorder="1" applyAlignment="1">
      <alignment wrapText="1"/>
    </xf>
    <xf numFmtId="4" fontId="36" fillId="0" borderId="0" xfId="0" applyNumberFormat="1" applyFont="1"/>
    <xf numFmtId="0" fontId="51" fillId="0" borderId="0" xfId="0" applyFont="1" applyFill="1" applyBorder="1" applyAlignment="1"/>
    <xf numFmtId="0" fontId="51" fillId="0" borderId="5" xfId="0" applyFont="1" applyBorder="1"/>
    <xf numFmtId="0" fontId="83" fillId="0" borderId="0" xfId="0" applyFont="1" applyBorder="1" applyAlignment="1"/>
    <xf numFmtId="0" fontId="36" fillId="0" borderId="0" xfId="0" applyFont="1" applyFill="1" applyAlignment="1"/>
    <xf numFmtId="0" fontId="0" fillId="0" borderId="0" xfId="0" applyAlignment="1"/>
    <xf numFmtId="0" fontId="51" fillId="0" borderId="5" xfId="0" applyFont="1" applyBorder="1" applyAlignment="1">
      <alignment horizontal="center" vertical="center"/>
    </xf>
    <xf numFmtId="0" fontId="51" fillId="0" borderId="7" xfId="0" applyFont="1" applyBorder="1" applyAlignment="1">
      <alignment horizontal="center" vertical="center"/>
    </xf>
    <xf numFmtId="165" fontId="83" fillId="0" borderId="3" xfId="0" applyNumberFormat="1" applyFont="1" applyBorder="1" applyAlignment="1">
      <alignment horizontal="center" vertical="center"/>
    </xf>
    <xf numFmtId="0" fontId="83" fillId="0" borderId="5" xfId="0" applyFont="1" applyBorder="1" applyAlignment="1">
      <alignment horizontal="center"/>
    </xf>
    <xf numFmtId="0" fontId="51" fillId="0" borderId="5" xfId="0" applyFont="1" applyBorder="1" applyAlignment="1">
      <alignment horizontal="right"/>
    </xf>
    <xf numFmtId="0" fontId="51" fillId="0" borderId="5" xfId="0" applyFont="1" applyBorder="1" applyAlignment="1">
      <alignment horizontal="left"/>
    </xf>
    <xf numFmtId="3" fontId="51" fillId="0" borderId="5" xfId="0" applyNumberFormat="1" applyFont="1" applyBorder="1" applyAlignment="1">
      <alignment horizontal="right"/>
    </xf>
    <xf numFmtId="0" fontId="79" fillId="0" borderId="11" xfId="0" applyFont="1" applyBorder="1" applyAlignment="1">
      <alignment horizontal="left"/>
    </xf>
    <xf numFmtId="0" fontId="51" fillId="0" borderId="3" xfId="0" applyFont="1" applyBorder="1" applyAlignment="1">
      <alignment horizontal="center" vertical="top" wrapText="1"/>
    </xf>
    <xf numFmtId="0" fontId="79" fillId="0" borderId="3" xfId="0" applyFont="1" applyBorder="1"/>
    <xf numFmtId="3" fontId="51" fillId="0" borderId="5" xfId="1" applyNumberFormat="1" applyFont="1" applyFill="1" applyBorder="1" applyAlignment="1">
      <alignment readingOrder="2"/>
    </xf>
    <xf numFmtId="3" fontId="51" fillId="0" borderId="0" xfId="1" applyNumberFormat="1" applyFont="1" applyFill="1" applyBorder="1" applyAlignment="1">
      <alignment horizontal="right" readingOrder="2"/>
    </xf>
    <xf numFmtId="3" fontId="51" fillId="0" borderId="0" xfId="1" applyNumberFormat="1" applyFont="1" applyBorder="1" applyAlignment="1">
      <alignment readingOrder="2"/>
    </xf>
    <xf numFmtId="3" fontId="51" fillId="0" borderId="0" xfId="1" applyNumberFormat="1" applyFont="1" applyFill="1" applyBorder="1" applyAlignment="1">
      <alignment readingOrder="2"/>
    </xf>
    <xf numFmtId="3" fontId="51" fillId="0" borderId="7" xfId="1" applyNumberFormat="1" applyFont="1" applyBorder="1" applyAlignment="1">
      <alignment readingOrder="2"/>
    </xf>
    <xf numFmtId="3" fontId="51" fillId="0" borderId="3" xfId="1" applyNumberFormat="1" applyFont="1" applyBorder="1" applyAlignment="1">
      <alignment readingOrder="2"/>
    </xf>
    <xf numFmtId="0" fontId="86" fillId="0" borderId="3" xfId="19" applyFont="1" applyBorder="1" applyAlignment="1">
      <alignment horizontal="left" indent="1"/>
    </xf>
    <xf numFmtId="169" fontId="51" fillId="0" borderId="5" xfId="1" applyNumberFormat="1" applyFont="1" applyBorder="1"/>
    <xf numFmtId="169" fontId="51" fillId="0" borderId="0" xfId="1" applyNumberFormat="1" applyFont="1" applyBorder="1"/>
    <xf numFmtId="169" fontId="51" fillId="0" borderId="0" xfId="1" applyNumberFormat="1" applyFont="1" applyFill="1" applyBorder="1"/>
    <xf numFmtId="169" fontId="51" fillId="0" borderId="0" xfId="1" applyNumberFormat="1" applyFont="1" applyFill="1" applyBorder="1" applyAlignment="1">
      <alignment readingOrder="2"/>
    </xf>
    <xf numFmtId="169" fontId="51" fillId="0" borderId="5" xfId="1" applyNumberFormat="1" applyFont="1" applyFill="1" applyBorder="1"/>
    <xf numFmtId="169" fontId="51" fillId="0" borderId="0" xfId="1" applyNumberFormat="1" applyFont="1"/>
    <xf numFmtId="169" fontId="51" fillId="0" borderId="0" xfId="1" applyNumberFormat="1" applyFont="1" applyFill="1"/>
    <xf numFmtId="0" fontId="51" fillId="0" borderId="3" xfId="0" applyFont="1" applyBorder="1" applyAlignment="1">
      <alignment horizontal="left" indent="1"/>
    </xf>
    <xf numFmtId="169" fontId="51" fillId="0" borderId="0" xfId="1" applyNumberFormat="1" applyFont="1" applyFill="1" applyBorder="1" applyAlignment="1">
      <alignment horizontal="right" readingOrder="2"/>
    </xf>
    <xf numFmtId="0" fontId="51" fillId="0" borderId="3" xfId="0" applyFont="1" applyBorder="1" applyAlignment="1">
      <alignment horizontal="left" vertical="center" wrapText="1" indent="1"/>
    </xf>
    <xf numFmtId="169" fontId="51" fillId="0" borderId="0" xfId="1" applyNumberFormat="1" applyFont="1" applyBorder="1" applyAlignment="1"/>
    <xf numFmtId="169" fontId="51" fillId="0" borderId="0" xfId="1" applyNumberFormat="1" applyFont="1" applyFill="1" applyBorder="1" applyAlignment="1"/>
    <xf numFmtId="0" fontId="83" fillId="0" borderId="19" xfId="0" applyFont="1" applyBorder="1" applyAlignment="1">
      <alignment horizontal="left" wrapText="1" indent="1"/>
    </xf>
    <xf numFmtId="169" fontId="83" fillId="0" borderId="19" xfId="1" quotePrefix="1" applyNumberFormat="1" applyFont="1" applyBorder="1" applyAlignment="1">
      <alignment readingOrder="2"/>
    </xf>
    <xf numFmtId="0" fontId="51" fillId="0" borderId="0" xfId="0" applyFont="1" applyAlignment="1">
      <alignment vertical="top"/>
    </xf>
    <xf numFmtId="0" fontId="79" fillId="0" borderId="13" xfId="0" applyFont="1" applyBorder="1" applyAlignment="1">
      <alignment horizontal="left"/>
    </xf>
    <xf numFmtId="17" fontId="51" fillId="0" borderId="14" xfId="0" quotePrefix="1" applyNumberFormat="1" applyFont="1" applyBorder="1" applyAlignment="1">
      <alignment horizontal="center" vertical="center" wrapText="1"/>
    </xf>
    <xf numFmtId="17" fontId="51" fillId="0" borderId="15" xfId="0" quotePrefix="1" applyNumberFormat="1" applyFont="1" applyBorder="1" applyAlignment="1">
      <alignment horizontal="center" vertical="center" wrapText="1"/>
    </xf>
    <xf numFmtId="0" fontId="51" fillId="0" borderId="13" xfId="0" applyFont="1" applyBorder="1" applyAlignment="1">
      <alignment horizontal="center" vertical="top" wrapText="1"/>
    </xf>
    <xf numFmtId="0" fontId="83" fillId="0" borderId="3" xfId="0" applyFont="1" applyBorder="1" applyAlignment="1">
      <alignment horizontal="center"/>
    </xf>
    <xf numFmtId="0" fontId="83" fillId="0" borderId="7" xfId="0" applyFont="1" applyBorder="1" applyAlignment="1">
      <alignment horizontal="center"/>
    </xf>
    <xf numFmtId="0" fontId="51" fillId="0" borderId="5" xfId="0" applyFont="1" applyBorder="1" applyAlignment="1">
      <alignment readingOrder="1"/>
    </xf>
    <xf numFmtId="0" fontId="51" fillId="0" borderId="0" xfId="0" applyFont="1" applyBorder="1" applyAlignment="1">
      <alignment readingOrder="1"/>
    </xf>
    <xf numFmtId="0" fontId="83" fillId="0" borderId="0" xfId="0" applyFont="1" applyBorder="1" applyAlignment="1">
      <alignment readingOrder="1"/>
    </xf>
    <xf numFmtId="0" fontId="51" fillId="0" borderId="0" xfId="0" applyFont="1" applyFill="1" applyBorder="1" applyAlignment="1">
      <alignment readingOrder="1"/>
    </xf>
    <xf numFmtId="0" fontId="51" fillId="0" borderId="7" xfId="0" applyFont="1" applyBorder="1" applyAlignment="1">
      <alignment readingOrder="1"/>
    </xf>
    <xf numFmtId="3" fontId="51" fillId="0" borderId="3" xfId="0" applyNumberFormat="1" applyFont="1" applyBorder="1" applyAlignment="1">
      <alignment readingOrder="1"/>
    </xf>
    <xf numFmtId="3" fontId="51" fillId="0" borderId="0" xfId="0" applyNumberFormat="1" applyFont="1" applyBorder="1" applyAlignment="1">
      <alignment readingOrder="1"/>
    </xf>
    <xf numFmtId="9" fontId="51" fillId="0" borderId="3" xfId="0" applyNumberFormat="1" applyFont="1" applyBorder="1" applyAlignment="1">
      <alignment readingOrder="1"/>
    </xf>
    <xf numFmtId="168" fontId="51" fillId="0" borderId="0" xfId="0" applyNumberFormat="1" applyFont="1" applyBorder="1" applyAlignment="1">
      <alignment readingOrder="1"/>
    </xf>
    <xf numFmtId="3" fontId="51" fillId="0" borderId="7" xfId="10" applyNumberFormat="1" applyFont="1" applyBorder="1" applyAlignment="1" applyProtection="1">
      <alignment horizontal="right"/>
    </xf>
    <xf numFmtId="3" fontId="51" fillId="0" borderId="0" xfId="0" applyNumberFormat="1" applyFont="1" applyAlignment="1">
      <alignment readingOrder="1"/>
    </xf>
    <xf numFmtId="3" fontId="51" fillId="0" borderId="3" xfId="0" applyNumberFormat="1" applyFont="1" applyFill="1" applyBorder="1" applyAlignment="1">
      <alignment readingOrder="1"/>
    </xf>
    <xf numFmtId="3" fontId="51" fillId="0" borderId="0" xfId="0" applyNumberFormat="1" applyFont="1" applyFill="1" applyBorder="1" applyAlignment="1">
      <alignment readingOrder="1"/>
    </xf>
    <xf numFmtId="3" fontId="51" fillId="0" borderId="7" xfId="10" applyNumberFormat="1" applyFont="1" applyFill="1" applyBorder="1" applyAlignment="1" applyProtection="1">
      <alignment horizontal="right"/>
    </xf>
    <xf numFmtId="0" fontId="51" fillId="0" borderId="3" xfId="0" applyFont="1" applyFill="1" applyBorder="1"/>
    <xf numFmtId="165" fontId="51" fillId="0" borderId="0" xfId="1" applyNumberFormat="1" applyFont="1" applyFill="1" applyBorder="1" applyAlignment="1">
      <alignment readingOrder="1"/>
    </xf>
    <xf numFmtId="3" fontId="51" fillId="0" borderId="9" xfId="0" applyNumberFormat="1" applyFont="1" applyBorder="1" applyAlignment="1">
      <alignment readingOrder="1"/>
    </xf>
    <xf numFmtId="164" fontId="51" fillId="0" borderId="0" xfId="0" applyNumberFormat="1" applyFont="1" applyBorder="1"/>
    <xf numFmtId="3" fontId="51" fillId="0" borderId="0" xfId="0" applyNumberFormat="1" applyFont="1" applyAlignment="1">
      <alignment horizontal="right" vertical="top"/>
    </xf>
    <xf numFmtId="3" fontId="51" fillId="0" borderId="0" xfId="0" applyNumberFormat="1" applyFont="1" applyAlignment="1">
      <alignment vertical="top"/>
    </xf>
    <xf numFmtId="2" fontId="51" fillId="0" borderId="0" xfId="0" applyNumberFormat="1" applyFont="1" applyAlignment="1">
      <alignment vertical="top"/>
    </xf>
    <xf numFmtId="2" fontId="51" fillId="0" borderId="0" xfId="0" applyNumberFormat="1" applyFont="1" applyBorder="1" applyAlignment="1">
      <alignment vertical="top" readingOrder="1"/>
    </xf>
    <xf numFmtId="3" fontId="51" fillId="0" borderId="0" xfId="0" applyNumberFormat="1" applyFont="1" applyBorder="1" applyAlignment="1">
      <alignment vertical="top" readingOrder="1"/>
    </xf>
    <xf numFmtId="0" fontId="51" fillId="0" borderId="0" xfId="0" applyFont="1" applyBorder="1" applyAlignment="1">
      <alignment vertical="top"/>
    </xf>
    <xf numFmtId="37" fontId="51" fillId="0" borderId="0" xfId="1" applyNumberFormat="1" applyFont="1" applyAlignment="1">
      <alignment vertical="top"/>
    </xf>
    <xf numFmtId="3" fontId="51" fillId="0" borderId="0" xfId="0" applyNumberFormat="1" applyFont="1" applyFill="1" applyBorder="1" applyAlignment="1">
      <alignment vertical="top" readingOrder="1"/>
    </xf>
    <xf numFmtId="169" fontId="51" fillId="0" borderId="0" xfId="0" applyNumberFormat="1" applyFont="1" applyBorder="1" applyAlignment="1">
      <alignment horizontal="right"/>
    </xf>
    <xf numFmtId="169" fontId="51" fillId="0" borderId="0" xfId="0" applyNumberFormat="1" applyFont="1" applyBorder="1"/>
    <xf numFmtId="0" fontId="51" fillId="0" borderId="5" xfId="0" applyFont="1" applyBorder="1" applyAlignment="1"/>
    <xf numFmtId="169" fontId="51" fillId="0" borderId="3" xfId="0" applyNumberFormat="1" applyFont="1" applyBorder="1" applyAlignment="1">
      <alignment horizontal="right"/>
    </xf>
    <xf numFmtId="0" fontId="51" fillId="0" borderId="5" xfId="0" applyFont="1" applyFill="1" applyBorder="1" applyAlignment="1"/>
    <xf numFmtId="17" fontId="51" fillId="0" borderId="12" xfId="0" quotePrefix="1" applyNumberFormat="1" applyFont="1" applyBorder="1" applyAlignment="1">
      <alignment horizontal="center" vertical="center" wrapText="1"/>
    </xf>
    <xf numFmtId="0" fontId="51" fillId="0" borderId="13" xfId="0" applyFont="1" applyBorder="1" applyAlignment="1">
      <alignment horizontal="center" vertical="center" wrapText="1"/>
    </xf>
    <xf numFmtId="3" fontId="83" fillId="0" borderId="0" xfId="0" applyNumberFormat="1" applyFont="1" applyFill="1" applyBorder="1" applyAlignment="1">
      <alignment horizontal="right"/>
    </xf>
    <xf numFmtId="0" fontId="51" fillId="0" borderId="0" xfId="0" applyFont="1" applyAlignment="1"/>
    <xf numFmtId="0" fontId="51" fillId="0" borderId="0" xfId="0" applyFont="1" applyFill="1" applyBorder="1"/>
    <xf numFmtId="0" fontId="79" fillId="0" borderId="0" xfId="0" applyFont="1" applyFill="1" applyBorder="1" applyAlignment="1">
      <alignment horizontal="center" wrapText="1"/>
    </xf>
    <xf numFmtId="0" fontId="51" fillId="0" borderId="0" xfId="0" applyFont="1" applyFill="1" applyBorder="1" applyAlignment="1">
      <alignment horizontal="left"/>
    </xf>
    <xf numFmtId="0" fontId="51" fillId="0" borderId="0" xfId="0" applyFont="1" applyFill="1" applyBorder="1" applyAlignment="1">
      <alignment wrapText="1"/>
    </xf>
    <xf numFmtId="0" fontId="51" fillId="0" borderId="12" xfId="0" applyFont="1" applyBorder="1"/>
    <xf numFmtId="3" fontId="51" fillId="0" borderId="7" xfId="1" applyNumberFormat="1" applyFont="1" applyBorder="1"/>
    <xf numFmtId="0" fontId="51" fillId="0" borderId="3" xfId="0" applyFont="1" applyBorder="1" applyAlignment="1">
      <alignment wrapText="1"/>
    </xf>
    <xf numFmtId="0" fontId="51" fillId="0" borderId="2" xfId="0" applyFont="1" applyBorder="1"/>
    <xf numFmtId="0" fontId="51" fillId="0" borderId="12" xfId="0" applyFont="1" applyBorder="1" applyAlignment="1">
      <alignment vertical="center"/>
    </xf>
    <xf numFmtId="0" fontId="51" fillId="0" borderId="0" xfId="0" applyFont="1" applyBorder="1" applyAlignment="1"/>
    <xf numFmtId="0" fontId="51" fillId="0" borderId="7" xfId="0" applyFont="1" applyBorder="1" applyAlignment="1"/>
    <xf numFmtId="0" fontId="51" fillId="0" borderId="3" xfId="11" applyFont="1" applyBorder="1"/>
    <xf numFmtId="3" fontId="51" fillId="0" borderId="3" xfId="11" applyNumberFormat="1" applyFont="1" applyBorder="1"/>
    <xf numFmtId="3" fontId="51" fillId="0" borderId="0" xfId="11" applyNumberFormat="1" applyFont="1"/>
    <xf numFmtId="0" fontId="51" fillId="0" borderId="3" xfId="0" applyFont="1" applyBorder="1" applyAlignment="1">
      <alignment vertical="top"/>
    </xf>
    <xf numFmtId="0" fontId="51" fillId="0" borderId="3" xfId="0" applyFont="1" applyBorder="1" applyAlignment="1">
      <alignment horizontal="left" vertical="top"/>
    </xf>
    <xf numFmtId="3" fontId="86" fillId="0" borderId="0" xfId="0" applyNumberFormat="1" applyFont="1" applyBorder="1" applyAlignment="1">
      <alignment horizontal="right" vertical="center"/>
    </xf>
    <xf numFmtId="3" fontId="51" fillId="0" borderId="7" xfId="0" applyNumberFormat="1" applyFont="1" applyBorder="1" applyAlignment="1">
      <alignment horizontal="right"/>
    </xf>
    <xf numFmtId="0" fontId="86" fillId="0" borderId="0" xfId="0" applyFont="1" applyAlignment="1"/>
    <xf numFmtId="3" fontId="51" fillId="0" borderId="0" xfId="1" applyNumberFormat="1" applyFont="1" applyBorder="1" applyAlignment="1"/>
    <xf numFmtId="3" fontId="51" fillId="0" borderId="7" xfId="1" applyNumberFormat="1" applyFont="1" applyBorder="1" applyAlignment="1"/>
    <xf numFmtId="169" fontId="51" fillId="0" borderId="5" xfId="0" applyNumberFormat="1" applyFont="1" applyBorder="1" applyAlignment="1">
      <alignment horizontal="right"/>
    </xf>
    <xf numFmtId="169" fontId="51" fillId="0" borderId="5" xfId="0" applyNumberFormat="1" applyFont="1" applyBorder="1"/>
    <xf numFmtId="0" fontId="51" fillId="0" borderId="32" xfId="11" applyFont="1" applyBorder="1"/>
    <xf numFmtId="0" fontId="51" fillId="0" borderId="13" xfId="11" applyFont="1" applyBorder="1"/>
    <xf numFmtId="0" fontId="100" fillId="0" borderId="13" xfId="11" applyFont="1" applyBorder="1" applyAlignment="1">
      <alignment horizontal="center"/>
    </xf>
    <xf numFmtId="169" fontId="51" fillId="0" borderId="3" xfId="0" applyNumberFormat="1" applyFont="1" applyBorder="1" applyAlignment="1">
      <alignment vertical="top"/>
    </xf>
    <xf numFmtId="0" fontId="92" fillId="0" borderId="0" xfId="0" applyFont="1" applyFill="1" applyAlignment="1"/>
    <xf numFmtId="165" fontId="93" fillId="0" borderId="0" xfId="1" applyNumberFormat="1" applyFont="1" applyFill="1" applyAlignment="1"/>
    <xf numFmtId="165" fontId="51" fillId="0" borderId="0" xfId="1" applyNumberFormat="1" applyFont="1" applyAlignment="1"/>
    <xf numFmtId="37" fontId="51" fillId="0" borderId="0" xfId="0" applyNumberFormat="1" applyFont="1" applyAlignment="1"/>
    <xf numFmtId="169" fontId="86" fillId="0" borderId="0" xfId="0" applyNumberFormat="1" applyFont="1" applyBorder="1" applyAlignment="1">
      <alignment horizontal="right" vertical="center"/>
    </xf>
    <xf numFmtId="0" fontId="0" fillId="0" borderId="0" xfId="0"/>
    <xf numFmtId="17" fontId="51" fillId="0" borderId="14" xfId="0" quotePrefix="1" applyNumberFormat="1" applyFont="1" applyFill="1" applyBorder="1" applyAlignment="1">
      <alignment horizontal="center" vertical="center" wrapText="1"/>
    </xf>
    <xf numFmtId="0" fontId="86" fillId="0" borderId="3" xfId="19" applyFont="1" applyFill="1" applyBorder="1" applyAlignment="1">
      <alignment horizontal="left" indent="1"/>
    </xf>
    <xf numFmtId="0" fontId="36" fillId="0" borderId="2" xfId="0" applyFont="1" applyBorder="1" applyAlignment="1">
      <alignment horizontal="center" vertical="center" wrapText="1"/>
    </xf>
    <xf numFmtId="3" fontId="51" fillId="0" borderId="0" xfId="1" applyNumberFormat="1" applyFont="1" applyFill="1" applyBorder="1" applyAlignment="1"/>
    <xf numFmtId="3" fontId="51" fillId="0" borderId="32" xfId="0" applyNumberFormat="1" applyFont="1" applyBorder="1" applyAlignment="1">
      <alignment readingOrder="1"/>
    </xf>
    <xf numFmtId="169" fontId="83" fillId="0" borderId="32" xfId="1" applyNumberFormat="1" applyFont="1" applyBorder="1" applyAlignment="1">
      <alignment readingOrder="2"/>
    </xf>
    <xf numFmtId="0" fontId="51" fillId="0" borderId="3" xfId="0" applyFont="1" applyFill="1" applyBorder="1" applyAlignment="1">
      <alignment vertical="top"/>
    </xf>
    <xf numFmtId="169" fontId="51" fillId="0" borderId="0" xfId="0" applyNumberFormat="1" applyFont="1" applyBorder="1" applyAlignment="1">
      <alignment vertical="top"/>
    </xf>
    <xf numFmtId="0" fontId="51" fillId="0" borderId="0" xfId="0" applyFont="1" applyFill="1" applyBorder="1" applyAlignment="1">
      <alignment horizontal="center" wrapText="1"/>
    </xf>
    <xf numFmtId="0" fontId="51" fillId="0" borderId="0" xfId="0" quotePrefix="1" applyFont="1" applyAlignment="1"/>
    <xf numFmtId="0" fontId="36" fillId="0" borderId="13" xfId="0" applyFont="1" applyBorder="1" applyAlignment="1">
      <alignment horizontal="center" vertical="center" wrapText="1"/>
    </xf>
    <xf numFmtId="0" fontId="36" fillId="0" borderId="2" xfId="0" applyFont="1" applyBorder="1" applyAlignment="1">
      <alignment horizontal="center" vertical="center"/>
    </xf>
    <xf numFmtId="17" fontId="51" fillId="0" borderId="5" xfId="0" quotePrefix="1" applyNumberFormat="1" applyFont="1" applyBorder="1" applyAlignment="1">
      <alignment horizontal="center" vertical="center" wrapText="1"/>
    </xf>
    <xf numFmtId="17" fontId="51" fillId="0" borderId="0" xfId="0" quotePrefix="1" applyNumberFormat="1" applyFont="1" applyBorder="1" applyAlignment="1">
      <alignment horizontal="center" vertical="center" wrapText="1"/>
    </xf>
    <xf numFmtId="17" fontId="51" fillId="0" borderId="0" xfId="0" quotePrefix="1" applyNumberFormat="1" applyFont="1" applyFill="1" applyBorder="1" applyAlignment="1">
      <alignment horizontal="center" vertical="center" wrapText="1"/>
    </xf>
    <xf numFmtId="0" fontId="51" fillId="0" borderId="7" xfId="0" applyFont="1" applyBorder="1" applyAlignment="1">
      <alignment horizontal="center" vertical="center" wrapText="1"/>
    </xf>
    <xf numFmtId="17" fontId="51" fillId="0" borderId="8" xfId="0" quotePrefix="1" applyNumberFormat="1" applyFont="1" applyBorder="1" applyAlignment="1">
      <alignment horizontal="center" vertical="center" wrapText="1"/>
    </xf>
    <xf numFmtId="17" fontId="51" fillId="0" borderId="10" xfId="0" quotePrefix="1" applyNumberFormat="1" applyFont="1" applyBorder="1" applyAlignment="1">
      <alignment horizontal="center" vertical="center" wrapText="1"/>
    </xf>
    <xf numFmtId="17" fontId="51" fillId="0" borderId="10" xfId="0" quotePrefix="1" applyNumberFormat="1" applyFont="1" applyFill="1" applyBorder="1" applyAlignment="1">
      <alignment horizontal="center" vertical="center" wrapText="1"/>
    </xf>
    <xf numFmtId="17" fontId="51" fillId="0" borderId="6" xfId="0" quotePrefix="1" applyNumberFormat="1" applyFont="1" applyBorder="1" applyAlignment="1">
      <alignment horizontal="center" vertical="center" wrapText="1"/>
    </xf>
    <xf numFmtId="0" fontId="51" fillId="0" borderId="11" xfId="0" applyFont="1" applyBorder="1" applyAlignment="1">
      <alignment horizontal="center" vertical="center" wrapText="1"/>
    </xf>
    <xf numFmtId="0" fontId="51" fillId="0" borderId="11" xfId="0" applyFont="1" applyBorder="1" applyAlignment="1">
      <alignment vertical="center"/>
    </xf>
    <xf numFmtId="0" fontId="51" fillId="0" borderId="32" xfId="0" applyFont="1" applyBorder="1"/>
    <xf numFmtId="0" fontId="79" fillId="0" borderId="0" xfId="0" applyFont="1" applyFill="1" applyBorder="1" applyAlignment="1"/>
    <xf numFmtId="0" fontId="51" fillId="0" borderId="7" xfId="0" applyFont="1" applyBorder="1" applyAlignment="1">
      <alignment horizontal="right"/>
    </xf>
    <xf numFmtId="0" fontId="83" fillId="0" borderId="5" xfId="0" applyFont="1" applyBorder="1" applyAlignment="1">
      <alignment horizontal="right"/>
    </xf>
    <xf numFmtId="0" fontId="83" fillId="0" borderId="0" xfId="0" applyFont="1" applyFill="1" applyBorder="1" applyAlignment="1">
      <alignment horizontal="right"/>
    </xf>
    <xf numFmtId="169" fontId="83" fillId="0" borderId="3" xfId="0" applyNumberFormat="1" applyFont="1" applyBorder="1" applyAlignment="1">
      <alignment horizontal="right"/>
    </xf>
    <xf numFmtId="169" fontId="51" fillId="0" borderId="32" xfId="0" applyNumberFormat="1" applyFont="1" applyBorder="1" applyAlignment="1">
      <alignment horizontal="right"/>
    </xf>
    <xf numFmtId="0" fontId="36" fillId="0" borderId="0" xfId="78"/>
    <xf numFmtId="0" fontId="51" fillId="0" borderId="0" xfId="78" applyFont="1"/>
    <xf numFmtId="3" fontId="51" fillId="0" borderId="0" xfId="78" applyNumberFormat="1" applyFont="1"/>
    <xf numFmtId="0" fontId="51" fillId="0" borderId="0" xfId="0" applyFont="1" applyFill="1" applyBorder="1" applyAlignment="1">
      <alignment horizontal="left" wrapText="1"/>
    </xf>
    <xf numFmtId="0" fontId="51" fillId="0" borderId="0" xfId="0" applyFont="1" applyFill="1"/>
    <xf numFmtId="0" fontId="51" fillId="0" borderId="0" xfId="0" applyFont="1" applyFill="1" applyAlignment="1"/>
    <xf numFmtId="0" fontId="40" fillId="0" borderId="16" xfId="0" applyFont="1" applyBorder="1" applyAlignment="1">
      <alignment horizontal="left" vertical="center"/>
    </xf>
    <xf numFmtId="0" fontId="41" fillId="0" borderId="16" xfId="0" applyFont="1" applyBorder="1" applyAlignment="1">
      <alignment vertical="center"/>
    </xf>
    <xf numFmtId="0" fontId="40" fillId="0" borderId="0" xfId="0" applyFont="1" applyBorder="1" applyAlignment="1">
      <alignment horizontal="left" vertical="center"/>
    </xf>
    <xf numFmtId="0" fontId="0" fillId="0" borderId="16" xfId="0" applyBorder="1" applyAlignment="1">
      <alignment vertical="center"/>
    </xf>
    <xf numFmtId="0" fontId="0" fillId="0" borderId="0" xfId="0" applyBorder="1" applyAlignment="1">
      <alignment vertical="center"/>
    </xf>
    <xf numFmtId="0" fontId="75" fillId="0" borderId="0" xfId="0" applyFont="1" applyBorder="1" applyAlignment="1">
      <alignment vertical="center"/>
    </xf>
    <xf numFmtId="0" fontId="36" fillId="0" borderId="0" xfId="78" applyAlignment="1">
      <alignment vertical="center"/>
    </xf>
    <xf numFmtId="0" fontId="51" fillId="0" borderId="0" xfId="0" applyFont="1" applyAlignment="1">
      <alignment vertical="center"/>
    </xf>
    <xf numFmtId="0" fontId="83" fillId="0" borderId="7" xfId="0" applyFont="1" applyBorder="1" applyAlignment="1"/>
    <xf numFmtId="0" fontId="103" fillId="0" borderId="0" xfId="73" applyFont="1" applyAlignment="1">
      <alignment wrapText="1"/>
    </xf>
    <xf numFmtId="0" fontId="103" fillId="0" borderId="5" xfId="73" applyFont="1" applyBorder="1" applyAlignment="1">
      <alignment horizontal="left" vertical="center" wrapText="1"/>
    </xf>
    <xf numFmtId="0" fontId="103" fillId="0" borderId="31" xfId="73" applyFont="1" applyBorder="1" applyAlignment="1">
      <alignment horizontal="left" vertical="center" wrapText="1"/>
    </xf>
    <xf numFmtId="0" fontId="103" fillId="0" borderId="3" xfId="73" applyFont="1" applyBorder="1" applyAlignment="1">
      <alignment horizontal="left" vertical="center" wrapText="1"/>
    </xf>
    <xf numFmtId="0" fontId="103" fillId="0" borderId="0" xfId="73" applyFont="1"/>
    <xf numFmtId="0" fontId="0" fillId="0" borderId="13" xfId="0" applyBorder="1" applyAlignment="1">
      <alignment vertical="center"/>
    </xf>
    <xf numFmtId="0" fontId="51" fillId="0" borderId="0" xfId="0" applyFont="1" applyFill="1" applyBorder="1" applyAlignment="1">
      <alignment horizontal="left" wrapText="1"/>
    </xf>
    <xf numFmtId="3" fontId="84" fillId="0" borderId="3" xfId="11" applyNumberFormat="1" applyFont="1" applyBorder="1"/>
    <xf numFmtId="169" fontId="51" fillId="0" borderId="5" xfId="0" applyNumberFormat="1" applyFont="1" applyBorder="1" applyAlignment="1">
      <alignment readingOrder="1"/>
    </xf>
    <xf numFmtId="169" fontId="51" fillId="0" borderId="0" xfId="0" applyNumberFormat="1" applyFont="1" applyBorder="1" applyAlignment="1">
      <alignment readingOrder="1"/>
    </xf>
    <xf numFmtId="169" fontId="51" fillId="0" borderId="0" xfId="1" applyNumberFormat="1" applyFont="1" applyAlignment="1"/>
    <xf numFmtId="3" fontId="0" fillId="0" borderId="0" xfId="0" applyNumberFormat="1" applyAlignment="1"/>
    <xf numFmtId="3" fontId="51" fillId="0" borderId="3" xfId="0" applyNumberFormat="1" applyFont="1" applyBorder="1" applyAlignment="1">
      <alignment horizontal="right" readingOrder="1"/>
    </xf>
    <xf numFmtId="3" fontId="51" fillId="0" borderId="0" xfId="0" applyNumberFormat="1" applyFont="1" applyAlignment="1">
      <alignment horizontal="right" readingOrder="1"/>
    </xf>
    <xf numFmtId="9" fontId="51" fillId="0" borderId="3" xfId="0" applyNumberFormat="1" applyFont="1" applyBorder="1" applyAlignment="1">
      <alignment horizontal="right" readingOrder="1"/>
    </xf>
    <xf numFmtId="169" fontId="51" fillId="0" borderId="5" xfId="0" applyNumberFormat="1" applyFont="1" applyFill="1" applyBorder="1" applyAlignment="1">
      <alignment readingOrder="1"/>
    </xf>
    <xf numFmtId="169" fontId="51" fillId="0" borderId="0" xfId="1" applyNumberFormat="1" applyFont="1" applyFill="1" applyAlignment="1"/>
    <xf numFmtId="169" fontId="51" fillId="0" borderId="0" xfId="1" applyNumberFormat="1" applyFont="1" applyFill="1" applyBorder="1" applyAlignment="1">
      <alignment readingOrder="1"/>
    </xf>
    <xf numFmtId="169" fontId="51" fillId="0" borderId="0" xfId="0" applyNumberFormat="1" applyFont="1" applyFill="1" applyAlignment="1">
      <alignment horizontal="right"/>
    </xf>
    <xf numFmtId="9" fontId="51" fillId="0" borderId="3" xfId="0" applyNumberFormat="1" applyFont="1" applyFill="1" applyBorder="1" applyAlignment="1">
      <alignment readingOrder="1"/>
    </xf>
    <xf numFmtId="165" fontId="0" fillId="0" borderId="0" xfId="1" applyNumberFormat="1" applyFont="1" applyFill="1" applyAlignment="1"/>
    <xf numFmtId="0" fontId="0" fillId="0" borderId="0" xfId="0" applyFill="1" applyAlignment="1"/>
    <xf numFmtId="0" fontId="51" fillId="0" borderId="3" xfId="0" applyFont="1" applyFill="1" applyBorder="1" applyAlignment="1"/>
    <xf numFmtId="169" fontId="51" fillId="0" borderId="0" xfId="0" applyNumberFormat="1" applyFont="1" applyFill="1" applyBorder="1" applyAlignment="1">
      <alignment readingOrder="1"/>
    </xf>
    <xf numFmtId="165" fontId="51" fillId="0" borderId="0" xfId="0" applyNumberFormat="1" applyFont="1" applyFill="1" applyAlignment="1"/>
    <xf numFmtId="0" fontId="51" fillId="0" borderId="4" xfId="0" applyFont="1" applyBorder="1" applyAlignment="1"/>
    <xf numFmtId="169" fontId="51" fillId="0" borderId="19" xfId="0" applyNumberFormat="1" applyFont="1" applyBorder="1" applyAlignment="1">
      <alignment readingOrder="1"/>
    </xf>
    <xf numFmtId="9" fontId="51" fillId="0" borderId="2" xfId="0" applyNumberFormat="1" applyFont="1" applyBorder="1" applyAlignment="1">
      <alignment readingOrder="1"/>
    </xf>
    <xf numFmtId="3" fontId="83" fillId="0" borderId="32" xfId="11" applyNumberFormat="1" applyFont="1" applyBorder="1" applyAlignment="1">
      <alignment horizontal="center" vertical="center"/>
    </xf>
    <xf numFmtId="0" fontId="83" fillId="0" borderId="13" xfId="11" applyFont="1" applyBorder="1" applyAlignment="1">
      <alignment horizontal="center" vertical="center" wrapText="1"/>
    </xf>
    <xf numFmtId="0" fontId="94" fillId="0" borderId="13" xfId="11" applyFont="1" applyBorder="1" applyAlignment="1">
      <alignment horizontal="center" vertical="center" wrapText="1"/>
    </xf>
    <xf numFmtId="0" fontId="51" fillId="0" borderId="11" xfId="78" applyFont="1" applyBorder="1"/>
    <xf numFmtId="0" fontId="72" fillId="0" borderId="0" xfId="78" applyFont="1" applyAlignment="1">
      <alignment vertical="center"/>
    </xf>
    <xf numFmtId="0" fontId="8" fillId="0" borderId="0" xfId="1210" applyAlignment="1">
      <alignment vertical="center"/>
    </xf>
    <xf numFmtId="0" fontId="8" fillId="0" borderId="0" xfId="1210"/>
    <xf numFmtId="3" fontId="103" fillId="0" borderId="5" xfId="1211" applyNumberFormat="1" applyFont="1" applyBorder="1" applyAlignment="1">
      <alignment horizontal="left" vertical="center" wrapText="1"/>
    </xf>
    <xf numFmtId="3" fontId="103" fillId="0" borderId="3" xfId="1214" applyNumberFormat="1" applyFont="1" applyBorder="1" applyAlignment="1">
      <alignment horizontal="left" vertical="center" wrapText="1"/>
    </xf>
    <xf numFmtId="0" fontId="103" fillId="0" borderId="5" xfId="73" applyFont="1" applyBorder="1" applyAlignment="1">
      <alignment vertical="center" wrapText="1"/>
    </xf>
    <xf numFmtId="3" fontId="106" fillId="33" borderId="0" xfId="1217" applyNumberFormat="1" applyFont="1" applyFill="1" applyAlignment="1">
      <alignment horizontal="right" vertical="center" wrapText="1"/>
    </xf>
    <xf numFmtId="3" fontId="101" fillId="0" borderId="0" xfId="1215" applyNumberFormat="1" applyFont="1" applyAlignment="1">
      <alignment horizontal="right" wrapText="1"/>
    </xf>
    <xf numFmtId="3" fontId="105" fillId="0" borderId="0" xfId="1215" applyNumberFormat="1" applyFont="1" applyAlignment="1">
      <alignment horizontal="right" wrapText="1"/>
    </xf>
    <xf numFmtId="3" fontId="106" fillId="33" borderId="0" xfId="1218" applyNumberFormat="1" applyFont="1" applyFill="1" applyAlignment="1">
      <alignment horizontal="right" vertical="center" wrapText="1"/>
    </xf>
    <xf numFmtId="0" fontId="105" fillId="0" borderId="0" xfId="1219" applyFont="1"/>
    <xf numFmtId="0" fontId="105" fillId="0" borderId="0" xfId="1220" applyFont="1"/>
    <xf numFmtId="0" fontId="103" fillId="0" borderId="0" xfId="1219" applyFont="1"/>
    <xf numFmtId="3" fontId="103" fillId="0" borderId="5" xfId="1214" applyNumberFormat="1" applyFont="1" applyBorder="1" applyAlignment="1">
      <alignment horizontal="left" vertical="center" wrapText="1"/>
    </xf>
    <xf numFmtId="3" fontId="103" fillId="0" borderId="5" xfId="1216" applyNumberFormat="1" applyFont="1" applyBorder="1" applyAlignment="1">
      <alignment vertical="center" wrapText="1"/>
    </xf>
    <xf numFmtId="3" fontId="105" fillId="0" borderId="29" xfId="1211" applyNumberFormat="1" applyFont="1" applyBorder="1"/>
    <xf numFmtId="3" fontId="105" fillId="0" borderId="29" xfId="1211" applyNumberFormat="1" applyFont="1" applyBorder="1" applyAlignment="1">
      <alignment horizontal="right" wrapText="1"/>
    </xf>
    <xf numFmtId="3" fontId="74" fillId="0" borderId="29" xfId="1211" applyNumberFormat="1" applyFont="1" applyBorder="1" applyAlignment="1">
      <alignment horizontal="right" wrapText="1"/>
    </xf>
    <xf numFmtId="0" fontId="41" fillId="0" borderId="0" xfId="0" applyFont="1"/>
    <xf numFmtId="169" fontId="51" fillId="0" borderId="31" xfId="0" applyNumberFormat="1" applyFont="1" applyBorder="1" applyAlignment="1">
      <alignment horizontal="right"/>
    </xf>
    <xf numFmtId="169" fontId="51" fillId="0" borderId="37" xfId="0" applyNumberFormat="1" applyFont="1" applyBorder="1" applyAlignment="1">
      <alignment horizontal="right"/>
    </xf>
    <xf numFmtId="3" fontId="86" fillId="0" borderId="0" xfId="0" applyNumberFormat="1" applyFont="1" applyBorder="1" applyAlignment="1"/>
    <xf numFmtId="0" fontId="47" fillId="0" borderId="0" xfId="0" applyFont="1" applyAlignment="1">
      <alignment vertical="center"/>
    </xf>
    <xf numFmtId="169" fontId="86" fillId="0" borderId="0" xfId="0" applyNumberFormat="1" applyFont="1"/>
    <xf numFmtId="0" fontId="0" fillId="0" borderId="0" xfId="0"/>
    <xf numFmtId="0" fontId="0" fillId="0" borderId="0" xfId="0" applyAlignment="1">
      <alignment vertical="top"/>
    </xf>
    <xf numFmtId="0" fontId="36" fillId="0" borderId="38" xfId="0" applyFont="1" applyBorder="1" applyAlignment="1">
      <alignment horizontal="left" vertical="center" wrapText="1"/>
    </xf>
    <xf numFmtId="17" fontId="51" fillId="0" borderId="7" xfId="0" quotePrefix="1" applyNumberFormat="1" applyFont="1" applyBorder="1" applyAlignment="1">
      <alignment horizontal="center" vertical="center" wrapText="1"/>
    </xf>
    <xf numFmtId="0" fontId="51" fillId="0" borderId="13" xfId="0" applyFont="1" applyBorder="1"/>
    <xf numFmtId="0" fontId="51" fillId="0" borderId="13" xfId="0" applyFont="1" applyBorder="1" applyAlignment="1">
      <alignment vertical="center"/>
    </xf>
    <xf numFmtId="0" fontId="36" fillId="0" borderId="13" xfId="0" applyFont="1" applyBorder="1" applyAlignment="1">
      <alignment horizontal="center" vertical="center"/>
    </xf>
    <xf numFmtId="0" fontId="51" fillId="0" borderId="0" xfId="0" applyFont="1" applyAlignment="1">
      <alignment horizontal="center" vertical="top"/>
    </xf>
    <xf numFmtId="14" fontId="51" fillId="0" borderId="0" xfId="0" applyNumberFormat="1" applyFont="1" applyAlignment="1">
      <alignment horizontal="right" vertical="top"/>
    </xf>
    <xf numFmtId="0" fontId="51" fillId="0" borderId="0" xfId="0" applyFont="1" applyAlignment="1">
      <alignment horizontal="right" vertical="top"/>
    </xf>
    <xf numFmtId="3" fontId="51" fillId="0" borderId="0" xfId="0" applyNumberFormat="1" applyFont="1" applyAlignment="1">
      <alignment horizontal="right"/>
    </xf>
    <xf numFmtId="0" fontId="40" fillId="0" borderId="0" xfId="0" applyFont="1" applyAlignment="1">
      <alignment vertical="center"/>
    </xf>
    <xf numFmtId="0" fontId="79" fillId="0" borderId="29" xfId="0" applyFont="1" applyBorder="1" applyAlignment="1">
      <alignment horizontal="left" vertical="center" wrapText="1"/>
    </xf>
    <xf numFmtId="0" fontId="40" fillId="0" borderId="0" xfId="0" applyFont="1" applyAlignment="1">
      <alignment horizontal="left" vertical="center" wrapText="1"/>
    </xf>
    <xf numFmtId="0" fontId="79" fillId="0" borderId="33" xfId="0" applyFont="1" applyBorder="1" applyAlignment="1">
      <alignment horizontal="center" vertical="center" wrapText="1"/>
    </xf>
    <xf numFmtId="0" fontId="51" fillId="0" borderId="33" xfId="0" applyFont="1" applyBorder="1" applyAlignment="1">
      <alignment horizontal="left" vertical="top" wrapText="1"/>
    </xf>
    <xf numFmtId="0" fontId="51" fillId="0" borderId="34" xfId="0" applyFont="1" applyBorder="1" applyAlignment="1">
      <alignment horizontal="left" vertical="top" wrapText="1"/>
    </xf>
    <xf numFmtId="169" fontId="51" fillId="0" borderId="34" xfId="0" applyNumberFormat="1" applyFont="1" applyBorder="1" applyAlignment="1">
      <alignment horizontal="right" vertical="top" wrapText="1"/>
    </xf>
    <xf numFmtId="3" fontId="51" fillId="0" borderId="34" xfId="0" applyNumberFormat="1" applyFont="1" applyBorder="1" applyAlignment="1">
      <alignment vertical="top"/>
    </xf>
    <xf numFmtId="0" fontId="47" fillId="0" borderId="0" xfId="0" applyFont="1" applyAlignment="1">
      <alignment horizontal="left" vertical="center" wrapText="1"/>
    </xf>
    <xf numFmtId="0" fontId="51" fillId="0" borderId="34" xfId="0" applyFont="1" applyBorder="1" applyAlignment="1">
      <alignment vertical="top"/>
    </xf>
    <xf numFmtId="0" fontId="79" fillId="0" borderId="35" xfId="0" applyFont="1" applyBorder="1" applyAlignment="1">
      <alignment horizontal="left" vertical="top" wrapText="1"/>
    </xf>
    <xf numFmtId="169" fontId="79" fillId="0" borderId="35" xfId="0" applyNumberFormat="1" applyFont="1" applyBorder="1" applyAlignment="1">
      <alignment horizontal="right" vertical="top" wrapText="1"/>
    </xf>
    <xf numFmtId="0" fontId="94" fillId="0" borderId="13" xfId="78" applyFont="1" applyBorder="1" applyAlignment="1">
      <alignment horizontal="center" vertical="center"/>
    </xf>
    <xf numFmtId="0" fontId="88" fillId="0" borderId="13" xfId="78" applyFont="1" applyBorder="1" applyAlignment="1">
      <alignment horizontal="center" vertical="center"/>
    </xf>
    <xf numFmtId="0" fontId="83" fillId="0" borderId="13" xfId="78" applyFont="1" applyBorder="1" applyAlignment="1">
      <alignment horizontal="center" vertical="center"/>
    </xf>
    <xf numFmtId="0" fontId="0" fillId="0" borderId="0" xfId="0" applyBorder="1" applyAlignment="1">
      <alignment vertical="center"/>
    </xf>
    <xf numFmtId="0" fontId="40" fillId="0" borderId="13" xfId="0" applyFont="1" applyBorder="1" applyAlignment="1">
      <alignment horizontal="left" vertical="top"/>
    </xf>
    <xf numFmtId="0" fontId="51" fillId="0" borderId="12" xfId="0" applyFont="1" applyBorder="1" applyAlignment="1">
      <alignment horizontal="center" vertical="top" wrapText="1"/>
    </xf>
    <xf numFmtId="17" fontId="51" fillId="0" borderId="12" xfId="0" quotePrefix="1" applyNumberFormat="1" applyFont="1" applyBorder="1" applyAlignment="1">
      <alignment horizontal="center" vertical="top" wrapText="1"/>
    </xf>
    <xf numFmtId="17" fontId="51" fillId="0" borderId="14" xfId="0" quotePrefix="1" applyNumberFormat="1" applyFont="1" applyBorder="1" applyAlignment="1">
      <alignment horizontal="center" vertical="top" wrapText="1"/>
    </xf>
    <xf numFmtId="17" fontId="51" fillId="0" borderId="14" xfId="0" quotePrefix="1" applyNumberFormat="1" applyFont="1" applyFill="1" applyBorder="1" applyAlignment="1">
      <alignment horizontal="center" vertical="top" wrapText="1"/>
    </xf>
    <xf numFmtId="17" fontId="51" fillId="0" borderId="15" xfId="0" quotePrefix="1" applyNumberFormat="1" applyFont="1" applyBorder="1" applyAlignment="1">
      <alignment horizontal="center" vertical="top" wrapText="1"/>
    </xf>
    <xf numFmtId="0" fontId="39" fillId="0" borderId="12" xfId="0" applyFont="1" applyBorder="1" applyAlignment="1">
      <alignment horizontal="center" vertical="top"/>
    </xf>
    <xf numFmtId="0" fontId="39" fillId="0" borderId="3" xfId="0" applyFont="1" applyBorder="1" applyAlignment="1">
      <alignment horizontal="center" vertical="top"/>
    </xf>
    <xf numFmtId="169" fontId="39" fillId="0" borderId="10" xfId="0" applyNumberFormat="1" applyFont="1" applyBorder="1" applyAlignment="1">
      <alignment horizontal="center" vertical="top"/>
    </xf>
    <xf numFmtId="169" fontId="39" fillId="0" borderId="11" xfId="0" applyNumberFormat="1" applyFont="1" applyBorder="1" applyAlignment="1">
      <alignment horizontal="center" vertical="top"/>
    </xf>
    <xf numFmtId="169" fontId="39" fillId="0" borderId="6" xfId="0" applyNumberFormat="1" applyFont="1" applyBorder="1" applyAlignment="1">
      <alignment horizontal="center" vertical="top"/>
    </xf>
    <xf numFmtId="169" fontId="79" fillId="0" borderId="3" xfId="1" applyNumberFormat="1" applyFont="1" applyBorder="1" applyAlignment="1">
      <alignment horizontal="right" vertical="top"/>
    </xf>
    <xf numFmtId="169" fontId="79" fillId="0" borderId="5" xfId="1" applyNumberFormat="1" applyFont="1" applyBorder="1" applyAlignment="1">
      <alignment horizontal="right" vertical="top"/>
    </xf>
    <xf numFmtId="169" fontId="79" fillId="0" borderId="3" xfId="0" applyNumberFormat="1" applyFont="1" applyBorder="1" applyAlignment="1">
      <alignment horizontal="right" vertical="top"/>
    </xf>
    <xf numFmtId="169" fontId="79" fillId="0" borderId="5" xfId="0" applyNumberFormat="1" applyFont="1" applyBorder="1" applyAlignment="1">
      <alignment horizontal="right" vertical="top"/>
    </xf>
    <xf numFmtId="169" fontId="79" fillId="0" borderId="0" xfId="0" applyNumberFormat="1" applyFont="1" applyBorder="1" applyAlignment="1">
      <alignment horizontal="right" vertical="top"/>
    </xf>
    <xf numFmtId="169" fontId="51" fillId="0" borderId="5" xfId="10" applyNumberFormat="1" applyFont="1" applyBorder="1" applyAlignment="1" applyProtection="1">
      <alignment vertical="top"/>
    </xf>
    <xf numFmtId="169" fontId="51" fillId="0" borderId="5" xfId="1" applyNumberFormat="1" applyFont="1" applyBorder="1" applyAlignment="1">
      <alignment vertical="top"/>
    </xf>
    <xf numFmtId="169" fontId="51" fillId="0" borderId="3" xfId="78" applyNumberFormat="1" applyFont="1" applyBorder="1" applyAlignment="1">
      <alignment vertical="top"/>
    </xf>
    <xf numFmtId="169" fontId="51" fillId="0" borderId="0" xfId="0" applyNumberFormat="1" applyFont="1" applyBorder="1" applyAlignment="1">
      <alignment horizontal="right" vertical="top"/>
    </xf>
    <xf numFmtId="169" fontId="51" fillId="0" borderId="0" xfId="1" applyNumberFormat="1" applyFont="1" applyBorder="1" applyAlignment="1">
      <alignment horizontal="right" vertical="top"/>
    </xf>
    <xf numFmtId="169" fontId="51" fillId="0" borderId="0" xfId="10" applyNumberFormat="1" applyFont="1" applyBorder="1" applyAlignment="1" applyProtection="1">
      <alignment vertical="top"/>
    </xf>
    <xf numFmtId="169" fontId="51" fillId="0" borderId="3" xfId="10" applyNumberFormat="1" applyFont="1" applyBorder="1" applyAlignment="1" applyProtection="1">
      <alignment vertical="top"/>
    </xf>
    <xf numFmtId="169" fontId="51" fillId="0" borderId="3" xfId="78" applyNumberFormat="1" applyFont="1" applyFill="1" applyBorder="1" applyAlignment="1">
      <alignment vertical="top"/>
    </xf>
    <xf numFmtId="0" fontId="51" fillId="0" borderId="5" xfId="0" applyFont="1" applyBorder="1" applyAlignment="1">
      <alignment vertical="top"/>
    </xf>
    <xf numFmtId="0" fontId="51" fillId="0" borderId="3" xfId="0" applyFont="1" applyFill="1" applyBorder="1" applyAlignment="1">
      <alignment horizontal="left" vertical="top"/>
    </xf>
    <xf numFmtId="169" fontId="79" fillId="0" borderId="3" xfId="10" applyNumberFormat="1" applyFont="1" applyBorder="1" applyAlignment="1" applyProtection="1">
      <alignment vertical="top"/>
    </xf>
    <xf numFmtId="169" fontId="79" fillId="0" borderId="5" xfId="1" applyNumberFormat="1" applyFont="1" applyBorder="1" applyAlignment="1">
      <alignment vertical="top"/>
    </xf>
    <xf numFmtId="169" fontId="79" fillId="0" borderId="0" xfId="0" applyNumberFormat="1" applyFont="1" applyBorder="1" applyAlignment="1">
      <alignment vertical="top"/>
    </xf>
    <xf numFmtId="169" fontId="79" fillId="0" borderId="3" xfId="0" applyNumberFormat="1" applyFont="1" applyBorder="1" applyAlignment="1">
      <alignment vertical="top"/>
    </xf>
    <xf numFmtId="169" fontId="79" fillId="0" borderId="0" xfId="1" applyNumberFormat="1" applyFont="1" applyBorder="1" applyAlignment="1">
      <alignment horizontal="right" vertical="top"/>
    </xf>
    <xf numFmtId="169" fontId="79" fillId="0" borderId="3" xfId="78" applyNumberFormat="1" applyFont="1" applyFill="1" applyBorder="1" applyAlignment="1">
      <alignment vertical="top"/>
    </xf>
    <xf numFmtId="0" fontId="51" fillId="0" borderId="5" xfId="0" applyFont="1" applyBorder="1" applyAlignment="1">
      <alignment horizontal="left" vertical="top"/>
    </xf>
    <xf numFmtId="169" fontId="51" fillId="0" borderId="3" xfId="0" applyNumberFormat="1" applyFont="1" applyBorder="1" applyAlignment="1">
      <alignment horizontal="right" vertical="top"/>
    </xf>
    <xf numFmtId="3" fontId="79" fillId="0" borderId="5" xfId="0" applyNumberFormat="1" applyFont="1" applyBorder="1" applyAlignment="1">
      <alignment vertical="top"/>
    </xf>
    <xf numFmtId="169" fontId="51" fillId="0" borderId="5" xfId="0" applyNumberFormat="1" applyFont="1" applyBorder="1" applyAlignment="1">
      <alignment horizontal="right" vertical="top"/>
    </xf>
    <xf numFmtId="3" fontId="51" fillId="0" borderId="0" xfId="0" applyNumberFormat="1" applyFont="1" applyBorder="1" applyAlignment="1">
      <alignment horizontal="right" vertical="top"/>
    </xf>
    <xf numFmtId="169" fontId="79" fillId="0" borderId="5" xfId="0" applyNumberFormat="1" applyFont="1" applyBorder="1" applyAlignment="1">
      <alignment vertical="top"/>
    </xf>
    <xf numFmtId="169" fontId="51" fillId="0" borderId="3" xfId="0" applyNumberFormat="1" applyFont="1" applyFill="1" applyBorder="1" applyAlignment="1">
      <alignment horizontal="right" vertical="top"/>
    </xf>
    <xf numFmtId="0" fontId="51" fillId="0" borderId="19" xfId="0" applyFont="1" applyFill="1" applyBorder="1" applyAlignment="1">
      <alignment vertical="top"/>
    </xf>
    <xf numFmtId="169" fontId="79" fillId="0" borderId="31" xfId="0" applyNumberFormat="1" applyFont="1" applyFill="1" applyBorder="1" applyAlignment="1">
      <alignment vertical="top"/>
    </xf>
    <xf numFmtId="169" fontId="79" fillId="0" borderId="32" xfId="0" applyNumberFormat="1" applyFont="1" applyBorder="1" applyAlignment="1">
      <alignment horizontal="right" vertical="top"/>
    </xf>
    <xf numFmtId="169" fontId="79" fillId="0" borderId="31" xfId="0" applyNumberFormat="1" applyFont="1" applyBorder="1" applyAlignment="1">
      <alignment horizontal="right" vertical="top"/>
    </xf>
    <xf numFmtId="169" fontId="79" fillId="0" borderId="37" xfId="0" applyNumberFormat="1" applyFont="1" applyBorder="1" applyAlignment="1">
      <alignment horizontal="right" vertical="top"/>
    </xf>
    <xf numFmtId="3" fontId="51" fillId="0" borderId="3" xfId="1" applyNumberFormat="1" applyFont="1" applyBorder="1"/>
    <xf numFmtId="0" fontId="36" fillId="0" borderId="13" xfId="0" applyFont="1" applyBorder="1" applyAlignment="1">
      <alignment horizontal="right" vertical="top"/>
    </xf>
    <xf numFmtId="0" fontId="47" fillId="0" borderId="12" xfId="0" applyFont="1" applyBorder="1" applyAlignment="1">
      <alignment horizontal="center" vertical="top"/>
    </xf>
    <xf numFmtId="166" fontId="47" fillId="0" borderId="13" xfId="0" applyNumberFormat="1" applyFont="1" applyBorder="1" applyAlignment="1">
      <alignment horizontal="center" vertical="top" wrapText="1"/>
    </xf>
    <xf numFmtId="14" fontId="47" fillId="0" borderId="13" xfId="0" applyNumberFormat="1" applyFont="1" applyBorder="1" applyAlignment="1">
      <alignment horizontal="center" vertical="top"/>
    </xf>
    <xf numFmtId="0" fontId="40" fillId="0" borderId="8" xfId="0" applyFont="1" applyBorder="1" applyAlignment="1">
      <alignment horizontal="left" vertical="top"/>
    </xf>
    <xf numFmtId="0" fontId="37" fillId="0" borderId="0" xfId="0" applyFont="1" applyAlignment="1">
      <alignment vertical="center"/>
    </xf>
    <xf numFmtId="0" fontId="36" fillId="0" borderId="0" xfId="0" applyFont="1" applyAlignment="1">
      <alignment vertical="center"/>
    </xf>
    <xf numFmtId="0" fontId="83" fillId="0" borderId="5" xfId="0" applyFont="1" applyBorder="1" applyAlignment="1">
      <alignment horizontal="center" vertical="center"/>
    </xf>
    <xf numFmtId="0" fontId="83" fillId="0" borderId="0" xfId="0" applyFont="1" applyBorder="1" applyAlignment="1">
      <alignment horizontal="center" vertical="center"/>
    </xf>
    <xf numFmtId="0" fontId="51" fillId="0" borderId="19" xfId="0" applyFont="1" applyBorder="1" applyAlignment="1">
      <alignment vertical="center"/>
    </xf>
    <xf numFmtId="0" fontId="51" fillId="0" borderId="17" xfId="0" applyFont="1" applyBorder="1" applyAlignment="1">
      <alignment vertical="center"/>
    </xf>
    <xf numFmtId="17" fontId="51" fillId="0" borderId="19" xfId="0" quotePrefix="1" applyNumberFormat="1" applyFont="1" applyBorder="1" applyAlignment="1">
      <alignment horizontal="center" vertical="center"/>
    </xf>
    <xf numFmtId="17" fontId="51" fillId="0" borderId="16" xfId="0" quotePrefix="1" applyNumberFormat="1" applyFont="1" applyBorder="1" applyAlignment="1">
      <alignment horizontal="center" vertical="center" wrapText="1"/>
    </xf>
    <xf numFmtId="17" fontId="51" fillId="0" borderId="17" xfId="0" quotePrefix="1" applyNumberFormat="1" applyFont="1" applyBorder="1" applyAlignment="1">
      <alignment horizontal="center" vertical="center" wrapText="1"/>
    </xf>
    <xf numFmtId="0" fontId="0" fillId="0" borderId="8" xfId="0" applyBorder="1" applyAlignment="1">
      <alignment horizontal="center" vertical="center"/>
    </xf>
    <xf numFmtId="0" fontId="0" fillId="0" borderId="6" xfId="0" applyBorder="1" applyAlignment="1">
      <alignment horizontal="center" vertical="center"/>
    </xf>
    <xf numFmtId="0" fontId="51" fillId="0" borderId="19" xfId="0" applyFont="1" applyBorder="1" applyAlignment="1">
      <alignment horizontal="center" vertical="center"/>
    </xf>
    <xf numFmtId="0" fontId="51" fillId="0" borderId="17" xfId="0" applyFont="1" applyBorder="1" applyAlignment="1">
      <alignment horizontal="center" vertical="center"/>
    </xf>
    <xf numFmtId="0" fontId="51" fillId="0" borderId="5" xfId="0" applyFont="1" applyBorder="1" applyAlignment="1">
      <alignment vertical="center"/>
    </xf>
    <xf numFmtId="0" fontId="51" fillId="0" borderId="7" xfId="0" applyFont="1" applyBorder="1" applyAlignment="1">
      <alignment vertical="center"/>
    </xf>
    <xf numFmtId="0" fontId="51" fillId="0" borderId="0" xfId="0" applyFont="1" applyBorder="1" applyAlignment="1">
      <alignment vertical="center"/>
    </xf>
    <xf numFmtId="0" fontId="85" fillId="0" borderId="0" xfId="0" applyFont="1" applyFill="1" applyBorder="1" applyAlignment="1">
      <alignment horizontal="center" vertical="center"/>
    </xf>
    <xf numFmtId="0" fontId="83" fillId="0" borderId="0" xfId="0" applyFont="1" applyFill="1" applyBorder="1" applyAlignment="1">
      <alignment horizontal="center" vertical="center"/>
    </xf>
    <xf numFmtId="3" fontId="51" fillId="0" borderId="5" xfId="1" quotePrefix="1" applyNumberFormat="1" applyFont="1" applyFill="1" applyBorder="1" applyAlignment="1">
      <alignment vertical="center" readingOrder="2"/>
    </xf>
    <xf numFmtId="3" fontId="51" fillId="0" borderId="0" xfId="1" quotePrefix="1" applyNumberFormat="1" applyFont="1" applyFill="1" applyBorder="1" applyAlignment="1">
      <alignment vertical="center" readingOrder="2"/>
    </xf>
    <xf numFmtId="169" fontId="51" fillId="0" borderId="0" xfId="0" applyNumberFormat="1" applyFont="1" applyAlignment="1">
      <alignment vertical="center"/>
    </xf>
    <xf numFmtId="3" fontId="51" fillId="0" borderId="0" xfId="0" applyNumberFormat="1" applyFont="1" applyAlignment="1">
      <alignment vertical="center"/>
    </xf>
    <xf numFmtId="169" fontId="51" fillId="0" borderId="0" xfId="1" quotePrefix="1" applyNumberFormat="1" applyFont="1" applyFill="1" applyBorder="1" applyAlignment="1">
      <alignment vertical="center"/>
    </xf>
    <xf numFmtId="3" fontId="51" fillId="0" borderId="0" xfId="1" quotePrefix="1" applyNumberFormat="1" applyFont="1" applyFill="1" applyBorder="1" applyAlignment="1">
      <alignment vertical="center"/>
    </xf>
    <xf numFmtId="3" fontId="51" fillId="0" borderId="0" xfId="1" quotePrefix="1" applyNumberFormat="1" applyFont="1" applyFill="1" applyBorder="1" applyAlignment="1">
      <alignment horizontal="right" vertical="center" readingOrder="2"/>
    </xf>
    <xf numFmtId="0" fontId="51" fillId="0" borderId="5" xfId="0" applyFont="1" applyFill="1" applyBorder="1" applyAlignment="1">
      <alignment vertical="center"/>
    </xf>
    <xf numFmtId="0" fontId="51" fillId="0" borderId="7" xfId="0" applyFont="1" applyFill="1" applyBorder="1" applyAlignment="1">
      <alignment horizontal="left" vertical="center" wrapText="1"/>
    </xf>
    <xf numFmtId="3" fontId="51" fillId="0" borderId="16" xfId="0" applyNumberFormat="1" applyFont="1" applyBorder="1" applyAlignment="1">
      <alignment vertical="center" readingOrder="2"/>
    </xf>
    <xf numFmtId="0" fontId="51" fillId="0" borderId="5" xfId="0" applyFont="1" applyBorder="1" applyAlignment="1">
      <alignment horizontal="left" vertical="center"/>
    </xf>
    <xf numFmtId="0" fontId="51" fillId="0" borderId="5" xfId="0" applyFont="1" applyFill="1" applyBorder="1" applyAlignment="1">
      <alignment horizontal="left" vertical="center"/>
    </xf>
    <xf numFmtId="0" fontId="51" fillId="0" borderId="0" xfId="0" applyFont="1" applyFill="1" applyBorder="1" applyAlignment="1">
      <alignment horizontal="left" vertical="center" wrapText="1"/>
    </xf>
    <xf numFmtId="0" fontId="51" fillId="0" borderId="16" xfId="0" applyFont="1" applyBorder="1" applyAlignment="1">
      <alignment vertical="center"/>
    </xf>
    <xf numFmtId="3" fontId="51" fillId="0" borderId="19" xfId="1" quotePrefix="1" applyNumberFormat="1" applyFont="1" applyFill="1" applyBorder="1" applyAlignment="1">
      <alignment vertical="center" readingOrder="2"/>
    </xf>
    <xf numFmtId="165" fontId="51" fillId="0" borderId="0" xfId="1" applyNumberFormat="1" applyFont="1" applyAlignment="1">
      <alignment vertical="center"/>
    </xf>
    <xf numFmtId="3" fontId="77" fillId="0" borderId="0" xfId="0" applyNumberFormat="1" applyFont="1" applyAlignment="1">
      <alignment vertical="center"/>
    </xf>
    <xf numFmtId="3" fontId="51" fillId="0" borderId="0" xfId="0" applyNumberFormat="1" applyFont="1" applyBorder="1" applyAlignment="1">
      <alignment horizontal="right" vertical="center" readingOrder="2"/>
    </xf>
    <xf numFmtId="4" fontId="77" fillId="0" borderId="0" xfId="0" applyNumberFormat="1" applyFont="1" applyBorder="1" applyAlignment="1">
      <alignment horizontal="right" vertical="center" readingOrder="2"/>
    </xf>
    <xf numFmtId="173" fontId="51" fillId="0" borderId="0" xfId="0" applyNumberFormat="1" applyFont="1" applyBorder="1" applyAlignment="1">
      <alignment horizontal="right" vertical="center" readingOrder="2"/>
    </xf>
    <xf numFmtId="171" fontId="51" fillId="0" borderId="0" xfId="0" applyNumberFormat="1" applyFont="1" applyBorder="1" applyAlignment="1">
      <alignment vertical="center"/>
    </xf>
    <xf numFmtId="170" fontId="51" fillId="0" borderId="0" xfId="0" applyNumberFormat="1" applyFont="1" applyAlignment="1">
      <alignment vertical="center"/>
    </xf>
    <xf numFmtId="0" fontId="77" fillId="0" borderId="0" xfId="0" applyFont="1" applyAlignment="1">
      <alignment vertical="center"/>
    </xf>
    <xf numFmtId="0" fontId="51" fillId="0" borderId="5" xfId="78" applyFont="1" applyFill="1" applyBorder="1" applyAlignment="1">
      <alignment horizontal="left" vertical="top" indent="1"/>
    </xf>
    <xf numFmtId="0" fontId="51" fillId="0" borderId="3" xfId="0" applyFont="1" applyBorder="1" applyAlignment="1">
      <alignment horizontal="left" vertical="top" indent="1"/>
    </xf>
    <xf numFmtId="0" fontId="51" fillId="0" borderId="3" xfId="0" applyFont="1" applyFill="1" applyBorder="1" applyAlignment="1">
      <alignment horizontal="left" vertical="top" indent="1"/>
    </xf>
    <xf numFmtId="0" fontId="51" fillId="0" borderId="5" xfId="0" applyFont="1" applyBorder="1" applyAlignment="1">
      <alignment horizontal="left" vertical="top" indent="1"/>
    </xf>
    <xf numFmtId="3" fontId="51" fillId="0" borderId="37" xfId="1" quotePrefix="1" applyNumberFormat="1" applyFont="1" applyFill="1" applyBorder="1" applyAlignment="1">
      <alignment vertical="center" readingOrder="2"/>
    </xf>
    <xf numFmtId="169" fontId="51" fillId="0" borderId="37" xfId="0" applyNumberFormat="1" applyFont="1" applyBorder="1" applyAlignment="1">
      <alignment readingOrder="1"/>
    </xf>
    <xf numFmtId="169" fontId="83" fillId="0" borderId="37" xfId="1" quotePrefix="1" applyNumberFormat="1" applyFont="1" applyBorder="1" applyAlignment="1">
      <alignment readingOrder="2"/>
    </xf>
    <xf numFmtId="169" fontId="79" fillId="0" borderId="37" xfId="0" applyNumberFormat="1" applyFont="1" applyFill="1" applyBorder="1" applyAlignment="1">
      <alignment vertical="top"/>
    </xf>
    <xf numFmtId="166" fontId="47" fillId="0" borderId="16" xfId="0" applyNumberFormat="1" applyFont="1" applyBorder="1" applyAlignment="1">
      <alignment horizontal="right" vertical="center"/>
    </xf>
    <xf numFmtId="166" fontId="47" fillId="0" borderId="12" xfId="0" applyNumberFormat="1" applyFont="1" applyBorder="1" applyAlignment="1">
      <alignment horizontal="right" vertical="center"/>
    </xf>
    <xf numFmtId="166" fontId="47" fillId="0" borderId="12" xfId="0" applyNumberFormat="1" applyFont="1" applyBorder="1" applyAlignment="1">
      <alignment horizontal="right" vertical="top"/>
    </xf>
    <xf numFmtId="166" fontId="47" fillId="0" borderId="14" xfId="0" applyNumberFormat="1" applyFont="1" applyBorder="1" applyAlignment="1">
      <alignment horizontal="right" vertical="top"/>
    </xf>
    <xf numFmtId="3" fontId="103" fillId="0" borderId="29" xfId="0" applyNumberFormat="1" applyFont="1" applyBorder="1" applyAlignment="1">
      <alignment horizontal="right" wrapText="1"/>
    </xf>
    <xf numFmtId="0" fontId="51" fillId="0" borderId="0" xfId="0" applyFont="1" applyBorder="1" applyAlignment="1">
      <alignment horizontal="left" vertical="center"/>
    </xf>
    <xf numFmtId="0" fontId="40" fillId="0" borderId="11" xfId="0" applyFont="1" applyBorder="1" applyAlignment="1">
      <alignment horizontal="left" vertical="center"/>
    </xf>
    <xf numFmtId="0" fontId="40" fillId="0" borderId="32" xfId="0" applyFont="1" applyBorder="1" applyAlignment="1">
      <alignment horizontal="left" vertical="center"/>
    </xf>
    <xf numFmtId="17" fontId="51" fillId="0" borderId="14" xfId="0" quotePrefix="1" applyNumberFormat="1" applyFont="1" applyFill="1" applyBorder="1" applyAlignment="1">
      <alignment horizontal="right" vertical="center"/>
    </xf>
    <xf numFmtId="17" fontId="51" fillId="0" borderId="14" xfId="0" quotePrefix="1" applyNumberFormat="1" applyFont="1" applyBorder="1" applyAlignment="1">
      <alignment horizontal="right" vertical="center"/>
    </xf>
    <xf numFmtId="17" fontId="51" fillId="0" borderId="15" xfId="0" quotePrefix="1" applyNumberFormat="1" applyFont="1" applyBorder="1" applyAlignment="1">
      <alignment horizontal="right" vertical="center"/>
    </xf>
    <xf numFmtId="0" fontId="40" fillId="0" borderId="3" xfId="0" applyFont="1" applyBorder="1" applyAlignment="1">
      <alignment horizontal="left" vertical="center"/>
    </xf>
    <xf numFmtId="0" fontId="40" fillId="0" borderId="13" xfId="0" applyFont="1" applyBorder="1" applyAlignment="1">
      <alignment horizontal="left" vertical="center"/>
    </xf>
    <xf numFmtId="9" fontId="51" fillId="0" borderId="3" xfId="14" applyFont="1" applyBorder="1" applyAlignment="1">
      <alignment horizontal="right" vertical="center"/>
    </xf>
    <xf numFmtId="9" fontId="51" fillId="0" borderId="32" xfId="14" applyFont="1" applyBorder="1" applyAlignment="1">
      <alignment horizontal="right" vertical="center"/>
    </xf>
    <xf numFmtId="0" fontId="51" fillId="0" borderId="3" xfId="0" applyFont="1" applyBorder="1" applyAlignment="1">
      <alignment horizontal="right" vertical="center"/>
    </xf>
    <xf numFmtId="3" fontId="51" fillId="0" borderId="3" xfId="0" applyNumberFormat="1" applyFont="1" applyBorder="1" applyAlignment="1">
      <alignment horizontal="right" vertical="center"/>
    </xf>
    <xf numFmtId="0" fontId="79" fillId="0" borderId="3" xfId="0" applyFont="1" applyBorder="1" applyAlignment="1">
      <alignment horizontal="right" vertical="center"/>
    </xf>
    <xf numFmtId="3" fontId="51" fillId="0" borderId="32" xfId="0" applyNumberFormat="1" applyFont="1" applyBorder="1" applyAlignment="1">
      <alignment horizontal="right" vertical="center"/>
    </xf>
    <xf numFmtId="3" fontId="51" fillId="0" borderId="3" xfId="0" applyNumberFormat="1" applyFont="1" applyBorder="1" applyAlignment="1">
      <alignment horizontal="right" vertical="top" readingOrder="1"/>
    </xf>
    <xf numFmtId="3" fontId="51" fillId="0" borderId="0" xfId="0" applyNumberFormat="1" applyFont="1" applyAlignment="1">
      <alignment horizontal="right" vertical="top" readingOrder="1"/>
    </xf>
    <xf numFmtId="9" fontId="51" fillId="0" borderId="3" xfId="0" applyNumberFormat="1" applyFont="1" applyBorder="1" applyAlignment="1">
      <alignment horizontal="right" vertical="top" readingOrder="1"/>
    </xf>
    <xf numFmtId="3" fontId="51" fillId="0" borderId="3" xfId="0" applyNumberFormat="1" applyFont="1" applyFill="1" applyBorder="1" applyAlignment="1">
      <alignment horizontal="right" vertical="top" readingOrder="1"/>
    </xf>
    <xf numFmtId="165" fontId="51" fillId="0" borderId="0" xfId="0" applyNumberFormat="1" applyFont="1" applyFill="1" applyAlignment="1">
      <alignment horizontal="right" vertical="top"/>
    </xf>
    <xf numFmtId="3" fontId="51" fillId="0" borderId="32" xfId="0" applyNumberFormat="1" applyFont="1" applyBorder="1" applyAlignment="1">
      <alignment horizontal="right" vertical="top" readingOrder="1"/>
    </xf>
    <xf numFmtId="3" fontId="51" fillId="0" borderId="9" xfId="0" applyNumberFormat="1" applyFont="1" applyBorder="1" applyAlignment="1">
      <alignment horizontal="right" vertical="top" readingOrder="1"/>
    </xf>
    <xf numFmtId="9" fontId="51" fillId="0" borderId="18" xfId="0" applyNumberFormat="1" applyFont="1" applyBorder="1" applyAlignment="1">
      <alignment horizontal="right" vertical="top" readingOrder="1"/>
    </xf>
    <xf numFmtId="0" fontId="37" fillId="0" borderId="13" xfId="0" applyFont="1" applyBorder="1" applyAlignment="1">
      <alignment vertical="top"/>
    </xf>
    <xf numFmtId="0" fontId="36" fillId="0" borderId="13" xfId="0" applyFont="1" applyBorder="1" applyAlignment="1">
      <alignment horizontal="center" vertical="top" wrapText="1"/>
    </xf>
    <xf numFmtId="0" fontId="36" fillId="0" borderId="2" xfId="0" applyFont="1" applyBorder="1" applyAlignment="1">
      <alignment horizontal="center" vertical="top"/>
    </xf>
    <xf numFmtId="0" fontId="36" fillId="0" borderId="2" xfId="0" applyFont="1" applyBorder="1" applyAlignment="1">
      <alignment horizontal="center" vertical="top" wrapText="1"/>
    </xf>
    <xf numFmtId="0" fontId="83" fillId="0" borderId="11" xfId="0" applyFont="1" applyBorder="1" applyAlignment="1">
      <alignment vertical="top"/>
    </xf>
    <xf numFmtId="0" fontId="83" fillId="0" borderId="5" xfId="0" applyFont="1" applyBorder="1" applyAlignment="1">
      <alignment horizontal="center" vertical="top"/>
    </xf>
    <xf numFmtId="0" fontId="83" fillId="0" borderId="0" xfId="0" applyFont="1" applyBorder="1" applyAlignment="1">
      <alignment horizontal="center" vertical="top"/>
    </xf>
    <xf numFmtId="14" fontId="83" fillId="0" borderId="0" xfId="0" quotePrefix="1" applyNumberFormat="1" applyFont="1" applyBorder="1" applyAlignment="1">
      <alignment horizontal="center" vertical="top"/>
    </xf>
    <xf numFmtId="0" fontId="51" fillId="0" borderId="0" xfId="0" applyFont="1" applyFill="1" applyBorder="1" applyAlignment="1">
      <alignment vertical="top"/>
    </xf>
    <xf numFmtId="0" fontId="51" fillId="0" borderId="7" xfId="0" applyFont="1" applyBorder="1" applyAlignment="1">
      <alignment vertical="top"/>
    </xf>
    <xf numFmtId="0" fontId="51" fillId="0" borderId="11" xfId="0" applyFont="1" applyBorder="1" applyAlignment="1">
      <alignment horizontal="center" vertical="top"/>
    </xf>
    <xf numFmtId="0" fontId="51" fillId="0" borderId="7" xfId="0" applyFont="1" applyBorder="1" applyAlignment="1">
      <alignment horizontal="center" vertical="top"/>
    </xf>
    <xf numFmtId="0" fontId="83" fillId="0" borderId="3" xfId="0" applyFont="1" applyBorder="1" applyAlignment="1">
      <alignment horizontal="center" vertical="top"/>
    </xf>
    <xf numFmtId="0" fontId="83" fillId="0" borderId="7" xfId="0" applyFont="1" applyBorder="1" applyAlignment="1">
      <alignment horizontal="center" vertical="top"/>
    </xf>
    <xf numFmtId="0" fontId="83" fillId="0" borderId="0" xfId="0" applyFont="1" applyBorder="1" applyAlignment="1">
      <alignment vertical="top"/>
    </xf>
    <xf numFmtId="3" fontId="51" fillId="0" borderId="7" xfId="10" applyNumberFormat="1" applyFont="1" applyBorder="1" applyAlignment="1" applyProtection="1">
      <alignment horizontal="right" vertical="top"/>
    </xf>
    <xf numFmtId="3" fontId="51" fillId="0" borderId="7" xfId="10" applyNumberFormat="1" applyFont="1" applyFill="1" applyBorder="1" applyAlignment="1" applyProtection="1">
      <alignment horizontal="right" vertical="top"/>
    </xf>
    <xf numFmtId="0" fontId="51" fillId="0" borderId="2" xfId="0" applyFont="1" applyBorder="1" applyAlignment="1">
      <alignment vertical="top"/>
    </xf>
    <xf numFmtId="166" fontId="36" fillId="0" borderId="16" xfId="0" applyNumberFormat="1" applyFont="1" applyBorder="1" applyAlignment="1">
      <alignment horizontal="right" vertical="top"/>
    </xf>
    <xf numFmtId="166" fontId="36" fillId="0" borderId="16" xfId="0" applyNumberFormat="1" applyFont="1" applyBorder="1" applyAlignment="1">
      <alignment horizontal="right" vertical="center"/>
    </xf>
    <xf numFmtId="14" fontId="36" fillId="0" borderId="14" xfId="0" applyNumberFormat="1" applyFont="1" applyBorder="1" applyAlignment="1">
      <alignment horizontal="right" vertical="center"/>
    </xf>
    <xf numFmtId="14" fontId="36" fillId="0" borderId="36" xfId="0" applyNumberFormat="1" applyFont="1" applyBorder="1" applyAlignment="1">
      <alignment horizontal="right" vertical="center"/>
    </xf>
    <xf numFmtId="166" fontId="36" fillId="0" borderId="13" xfId="0" applyNumberFormat="1" applyFont="1" applyBorder="1" applyAlignment="1">
      <alignment horizontal="center" vertical="center" wrapText="1"/>
    </xf>
    <xf numFmtId="0" fontId="51" fillId="0" borderId="0" xfId="0" applyFont="1" applyBorder="1" applyAlignment="1">
      <alignment horizontal="right" vertical="center"/>
    </xf>
    <xf numFmtId="0" fontId="51" fillId="0" borderId="37" xfId="0" applyFont="1" applyBorder="1" applyAlignment="1">
      <alignment horizontal="right" vertical="center"/>
    </xf>
    <xf numFmtId="3" fontId="51" fillId="0" borderId="5" xfId="0" applyNumberFormat="1" applyFont="1" applyBorder="1" applyAlignment="1">
      <alignment horizontal="right" vertical="top" readingOrder="1"/>
    </xf>
    <xf numFmtId="3" fontId="51" fillId="0" borderId="0" xfId="0" applyNumberFormat="1" applyFont="1" applyBorder="1" applyAlignment="1">
      <alignment horizontal="right" vertical="top" readingOrder="1"/>
    </xf>
    <xf numFmtId="169" fontId="51" fillId="0" borderId="0" xfId="1" applyNumberFormat="1" applyFont="1" applyAlignment="1">
      <alignment horizontal="right" vertical="top"/>
    </xf>
    <xf numFmtId="3" fontId="51" fillId="0" borderId="0" xfId="0" applyNumberFormat="1" applyFont="1" applyFill="1" applyBorder="1" applyAlignment="1">
      <alignment horizontal="right" vertical="top" readingOrder="1"/>
    </xf>
    <xf numFmtId="168" fontId="51" fillId="0" borderId="0" xfId="0" applyNumberFormat="1" applyFont="1" applyBorder="1" applyAlignment="1">
      <alignment horizontal="right" vertical="top" readingOrder="1"/>
    </xf>
    <xf numFmtId="3" fontId="51" fillId="0" borderId="5" xfId="0" applyNumberFormat="1" applyFont="1" applyFill="1" applyBorder="1" applyAlignment="1">
      <alignment horizontal="right" vertical="top" readingOrder="1"/>
    </xf>
    <xf numFmtId="37" fontId="51" fillId="0" borderId="0" xfId="1" applyNumberFormat="1" applyFont="1" applyFill="1" applyAlignment="1">
      <alignment horizontal="right" vertical="top"/>
    </xf>
    <xf numFmtId="165" fontId="51" fillId="0" borderId="0" xfId="1" applyNumberFormat="1" applyFont="1" applyFill="1" applyBorder="1" applyAlignment="1">
      <alignment horizontal="right" vertical="top" readingOrder="1"/>
    </xf>
    <xf numFmtId="3" fontId="51" fillId="0" borderId="19" xfId="0" applyNumberFormat="1" applyFont="1" applyBorder="1" applyAlignment="1">
      <alignment horizontal="right" vertical="top" readingOrder="1"/>
    </xf>
    <xf numFmtId="3" fontId="51" fillId="0" borderId="16" xfId="0" applyNumberFormat="1" applyFont="1" applyBorder="1" applyAlignment="1">
      <alignment horizontal="right" vertical="top" readingOrder="1"/>
    </xf>
    <xf numFmtId="3" fontId="51" fillId="0" borderId="0" xfId="0" applyNumberFormat="1" applyFont="1" applyBorder="1" applyAlignment="1">
      <alignment horizontal="right" vertical="center"/>
    </xf>
    <xf numFmtId="169" fontId="51" fillId="0" borderId="32" xfId="0" applyNumberFormat="1" applyFont="1" applyBorder="1" applyAlignment="1">
      <alignment horizontal="right" vertical="center"/>
    </xf>
    <xf numFmtId="169" fontId="51" fillId="0" borderId="5" xfId="0" applyNumberFormat="1" applyFont="1" applyBorder="1" applyAlignment="1">
      <alignment horizontal="right" vertical="center"/>
    </xf>
    <xf numFmtId="169" fontId="51" fillId="0" borderId="0" xfId="0" applyNumberFormat="1" applyFont="1" applyBorder="1" applyAlignment="1">
      <alignment horizontal="right" vertical="center"/>
    </xf>
    <xf numFmtId="169" fontId="51" fillId="0" borderId="31" xfId="0" applyNumberFormat="1" applyFont="1" applyBorder="1" applyAlignment="1">
      <alignment horizontal="right" vertical="center"/>
    </xf>
    <xf numFmtId="169" fontId="51" fillId="0" borderId="37" xfId="0" applyNumberFormat="1" applyFont="1" applyBorder="1" applyAlignment="1">
      <alignment horizontal="right" vertical="center"/>
    </xf>
    <xf numFmtId="0" fontId="79" fillId="0" borderId="29" xfId="0" applyFont="1" applyBorder="1" applyAlignment="1">
      <alignment horizontal="center" vertical="center" wrapText="1"/>
    </xf>
    <xf numFmtId="14" fontId="51" fillId="0" borderId="0" xfId="0" applyNumberFormat="1" applyFont="1" applyAlignment="1">
      <alignment vertical="top"/>
    </xf>
    <xf numFmtId="14" fontId="111" fillId="0" borderId="0" xfId="0" applyNumberFormat="1" applyFont="1" applyAlignment="1">
      <alignment horizontal="right" vertical="top"/>
    </xf>
    <xf numFmtId="169" fontId="51" fillId="0" borderId="0" xfId="0" applyNumberFormat="1" applyFont="1"/>
    <xf numFmtId="3" fontId="51" fillId="0" borderId="37" xfId="0" applyNumberFormat="1" applyFont="1" applyBorder="1" applyAlignment="1">
      <alignment horizontal="right" vertical="center"/>
    </xf>
    <xf numFmtId="0" fontId="51" fillId="0" borderId="7" xfId="0" applyFont="1" applyBorder="1" applyAlignment="1">
      <alignment horizontal="right" vertical="center"/>
    </xf>
    <xf numFmtId="0" fontId="51" fillId="0" borderId="36" xfId="0" applyFont="1" applyBorder="1" applyAlignment="1">
      <alignment horizontal="right" vertical="center"/>
    </xf>
    <xf numFmtId="0" fontId="103" fillId="0" borderId="39" xfId="73" applyFont="1" applyBorder="1" applyAlignment="1">
      <alignment vertical="center" wrapText="1"/>
    </xf>
    <xf numFmtId="3" fontId="36" fillId="0" borderId="0" xfId="78" applyNumberFormat="1"/>
    <xf numFmtId="3" fontId="47" fillId="0" borderId="0" xfId="0" applyNumberFormat="1" applyFont="1" applyBorder="1"/>
    <xf numFmtId="169" fontId="114" fillId="0" borderId="0" xfId="0" applyNumberFormat="1" applyFont="1" applyFill="1" applyBorder="1"/>
    <xf numFmtId="169" fontId="51" fillId="0" borderId="0" xfId="1" applyNumberFormat="1" applyFont="1" applyFill="1" applyBorder="1" applyAlignment="1">
      <alignment horizontal="right" vertical="top"/>
    </xf>
    <xf numFmtId="3" fontId="51" fillId="0" borderId="0" xfId="0" applyNumberFormat="1" applyFont="1" applyBorder="1" applyAlignment="1">
      <alignment vertical="center" readingOrder="2"/>
    </xf>
    <xf numFmtId="169" fontId="51" fillId="0" borderId="0" xfId="1" quotePrefix="1" applyNumberFormat="1" applyFont="1" applyFill="1" applyBorder="1" applyAlignment="1">
      <alignment vertical="center" readingOrder="2"/>
    </xf>
    <xf numFmtId="15" fontId="53" fillId="0" borderId="0" xfId="0" applyNumberFormat="1" applyFont="1" applyBorder="1" applyAlignment="1">
      <alignment horizontal="center" vertical="center"/>
    </xf>
    <xf numFmtId="9" fontId="36" fillId="0" borderId="0" xfId="14"/>
    <xf numFmtId="0" fontId="51" fillId="0" borderId="0" xfId="0" applyFont="1" applyBorder="1" applyAlignment="1">
      <alignment horizontal="center" vertical="center" wrapText="1"/>
    </xf>
    <xf numFmtId="0" fontId="75" fillId="0" borderId="0" xfId="0" applyFont="1" applyBorder="1" applyAlignment="1">
      <alignment horizontal="center" wrapText="1"/>
    </xf>
    <xf numFmtId="165" fontId="83" fillId="0" borderId="0" xfId="0" applyNumberFormat="1" applyFont="1" applyBorder="1" applyAlignment="1">
      <alignment horizontal="center" vertical="center"/>
    </xf>
    <xf numFmtId="165" fontId="77" fillId="0" borderId="0" xfId="0" applyNumberFormat="1" applyFont="1" applyBorder="1" applyAlignment="1">
      <alignment vertical="center"/>
    </xf>
    <xf numFmtId="9" fontId="86" fillId="0" borderId="0" xfId="14" applyFont="1" applyFill="1" applyBorder="1" applyAlignment="1">
      <alignment horizontal="right" vertical="center" readingOrder="2"/>
    </xf>
    <xf numFmtId="9" fontId="86" fillId="0" borderId="0" xfId="14" applyNumberFormat="1" applyFont="1" applyFill="1" applyBorder="1" applyAlignment="1">
      <alignment horizontal="right" vertical="center" readingOrder="2"/>
    </xf>
    <xf numFmtId="165" fontId="88" fillId="0" borderId="0" xfId="0" applyNumberFormat="1" applyFont="1" applyFill="1" applyBorder="1" applyAlignment="1">
      <alignment horizontal="center" vertical="center"/>
    </xf>
    <xf numFmtId="9" fontId="86" fillId="0" borderId="0" xfId="14" applyFont="1" applyBorder="1" applyAlignment="1">
      <alignment horizontal="right" vertical="center" readingOrder="2"/>
    </xf>
    <xf numFmtId="9" fontId="86" fillId="0" borderId="0" xfId="14" applyNumberFormat="1" applyFont="1" applyBorder="1" applyAlignment="1">
      <alignment horizontal="right" vertical="center" readingOrder="2"/>
    </xf>
    <xf numFmtId="169" fontId="51" fillId="0" borderId="5" xfId="0" applyNumberFormat="1" applyFont="1" applyFill="1" applyBorder="1" applyAlignment="1">
      <alignment horizontal="right" vertical="top"/>
    </xf>
    <xf numFmtId="4" fontId="51" fillId="0" borderId="0" xfId="0" applyNumberFormat="1" applyFont="1" applyAlignment="1">
      <alignment vertical="top"/>
    </xf>
    <xf numFmtId="166" fontId="47" fillId="0" borderId="16" xfId="0" applyNumberFormat="1" applyFont="1" applyBorder="1" applyAlignment="1">
      <alignment horizontal="right" vertical="top"/>
    </xf>
    <xf numFmtId="169" fontId="51" fillId="0" borderId="0" xfId="0" applyNumberFormat="1" applyFont="1" applyBorder="1" applyAlignment="1">
      <alignment vertical="center"/>
    </xf>
    <xf numFmtId="169" fontId="51" fillId="0" borderId="0" xfId="0" applyNumberFormat="1" applyFont="1" applyFill="1" applyBorder="1" applyAlignment="1">
      <alignment vertical="center"/>
    </xf>
    <xf numFmtId="0" fontId="40" fillId="0" borderId="0" xfId="78" applyFont="1"/>
    <xf numFmtId="0" fontId="36" fillId="0" borderId="0" xfId="78" applyAlignment="1">
      <alignment vertical="top"/>
    </xf>
    <xf numFmtId="4" fontId="36" fillId="0" borderId="38" xfId="0" applyNumberFormat="1" applyFont="1" applyBorder="1" applyAlignment="1">
      <alignment horizontal="left" vertical="center" wrapText="1"/>
    </xf>
    <xf numFmtId="169" fontId="36" fillId="0" borderId="0" xfId="78" applyNumberFormat="1"/>
    <xf numFmtId="3" fontId="0" fillId="0" borderId="0" xfId="0" applyNumberFormat="1" applyAlignment="1">
      <alignment vertical="center"/>
    </xf>
    <xf numFmtId="0" fontId="79" fillId="0" borderId="3" xfId="11" applyFont="1" applyBorder="1" applyAlignment="1">
      <alignment horizontal="left" vertical="center"/>
    </xf>
    <xf numFmtId="0" fontId="51" fillId="0" borderId="3" xfId="11" applyFont="1" applyBorder="1" applyAlignment="1">
      <alignment vertical="center"/>
    </xf>
    <xf numFmtId="3" fontId="51" fillId="0" borderId="3" xfId="11" applyNumberFormat="1" applyFont="1" applyBorder="1" applyAlignment="1">
      <alignment vertical="center"/>
    </xf>
    <xf numFmtId="3" fontId="51" fillId="0" borderId="0" xfId="11" applyNumberFormat="1" applyFont="1" applyAlignment="1">
      <alignment vertical="center"/>
    </xf>
    <xf numFmtId="3" fontId="84" fillId="0" borderId="3" xfId="11" applyNumberFormat="1" applyFont="1" applyBorder="1" applyAlignment="1">
      <alignment vertical="center"/>
    </xf>
    <xf numFmtId="0" fontId="51" fillId="0" borderId="3" xfId="78" applyFont="1" applyBorder="1" applyAlignment="1">
      <alignment vertical="center"/>
    </xf>
    <xf numFmtId="0" fontId="51" fillId="0" borderId="3" xfId="11" applyFont="1" applyBorder="1" applyAlignment="1">
      <alignment horizontal="left" vertical="center"/>
    </xf>
    <xf numFmtId="3" fontId="51" fillId="0" borderId="7" xfId="11" applyNumberFormat="1" applyFont="1" applyBorder="1" applyAlignment="1">
      <alignment vertical="center"/>
    </xf>
    <xf numFmtId="3" fontId="94" fillId="0" borderId="3" xfId="78" applyNumberFormat="1" applyFont="1" applyBorder="1" applyAlignment="1">
      <alignment vertical="center"/>
    </xf>
    <xf numFmtId="3" fontId="95" fillId="0" borderId="3" xfId="11" applyNumberFormat="1" applyFont="1" applyBorder="1" applyAlignment="1">
      <alignment vertical="center"/>
    </xf>
    <xf numFmtId="3" fontId="95" fillId="0" borderId="7" xfId="11" applyNumberFormat="1" applyFont="1" applyBorder="1" applyAlignment="1">
      <alignment vertical="center"/>
    </xf>
    <xf numFmtId="3" fontId="96" fillId="0" borderId="3" xfId="78" applyNumberFormat="1" applyFont="1" applyBorder="1" applyAlignment="1">
      <alignment vertical="center"/>
    </xf>
    <xf numFmtId="3" fontId="51" fillId="0" borderId="5" xfId="11" applyNumberFormat="1" applyFont="1" applyBorder="1" applyAlignment="1">
      <alignment horizontal="right" vertical="center"/>
    </xf>
    <xf numFmtId="3" fontId="94" fillId="0" borderId="3" xfId="78" applyNumberFormat="1" applyFont="1" applyBorder="1" applyAlignment="1">
      <alignment horizontal="right" vertical="center"/>
    </xf>
    <xf numFmtId="0" fontId="94" fillId="0" borderId="3" xfId="78" applyFont="1" applyBorder="1" applyAlignment="1">
      <alignment vertical="center"/>
    </xf>
    <xf numFmtId="3" fontId="51" fillId="0" borderId="3" xfId="11" applyNumberFormat="1" applyFont="1" applyBorder="1" applyAlignment="1">
      <alignment horizontal="right" vertical="center"/>
    </xf>
    <xf numFmtId="169" fontId="94" fillId="0" borderId="3" xfId="78" applyNumberFormat="1" applyFont="1" applyBorder="1" applyAlignment="1">
      <alignment horizontal="right" vertical="center"/>
    </xf>
    <xf numFmtId="169" fontId="96" fillId="0" borderId="3" xfId="78" applyNumberFormat="1" applyFont="1" applyBorder="1" applyAlignment="1">
      <alignment vertical="center"/>
    </xf>
    <xf numFmtId="169" fontId="51" fillId="0" borderId="3" xfId="78" applyNumberFormat="1" applyFont="1" applyBorder="1" applyAlignment="1">
      <alignment vertical="center"/>
    </xf>
    <xf numFmtId="169" fontId="51" fillId="0" borderId="7" xfId="11" applyNumberFormat="1" applyFont="1" applyBorder="1" applyAlignment="1">
      <alignment vertical="center"/>
    </xf>
    <xf numFmtId="169" fontId="51" fillId="0" borderId="7" xfId="11" applyNumberFormat="1" applyFont="1" applyBorder="1" applyAlignment="1">
      <alignment horizontal="right" vertical="center"/>
    </xf>
    <xf numFmtId="169" fontId="51" fillId="0" borderId="3" xfId="11" applyNumberFormat="1" applyFont="1" applyBorder="1" applyAlignment="1">
      <alignment horizontal="right" vertical="center"/>
    </xf>
    <xf numFmtId="3" fontId="51" fillId="0" borderId="0" xfId="11" applyNumberFormat="1" applyFont="1" applyAlignment="1">
      <alignment horizontal="right" vertical="center"/>
    </xf>
    <xf numFmtId="0" fontId="96" fillId="0" borderId="3" xfId="78" applyFont="1" applyBorder="1" applyAlignment="1">
      <alignment vertical="center"/>
    </xf>
    <xf numFmtId="0" fontId="79" fillId="0" borderId="3" xfId="11" applyFont="1" applyBorder="1" applyAlignment="1">
      <alignment vertical="center"/>
    </xf>
    <xf numFmtId="3" fontId="51" fillId="0" borderId="3" xfId="1" applyNumberFormat="1" applyFont="1" applyFill="1" applyBorder="1" applyAlignment="1">
      <alignment horizontal="right" vertical="center" readingOrder="2"/>
    </xf>
    <xf numFmtId="3" fontId="51" fillId="0" borderId="0" xfId="1" applyNumberFormat="1" applyFont="1" applyFill="1" applyBorder="1" applyAlignment="1">
      <alignment horizontal="right" vertical="center" readingOrder="2"/>
    </xf>
    <xf numFmtId="169" fontId="94" fillId="0" borderId="3" xfId="78" applyNumberFormat="1" applyFont="1" applyBorder="1" applyAlignment="1">
      <alignment vertical="center"/>
    </xf>
    <xf numFmtId="0" fontId="79" fillId="0" borderId="32" xfId="11" applyFont="1" applyBorder="1" applyAlignment="1">
      <alignment vertical="center"/>
    </xf>
    <xf numFmtId="3" fontId="95" fillId="0" borderId="32" xfId="11" applyNumberFormat="1" applyFont="1" applyBorder="1" applyAlignment="1">
      <alignment vertical="center"/>
    </xf>
    <xf numFmtId="3" fontId="95" fillId="0" borderId="37" xfId="11" applyNumberFormat="1" applyFont="1" applyBorder="1" applyAlignment="1">
      <alignment vertical="center"/>
    </xf>
    <xf numFmtId="169" fontId="96" fillId="0" borderId="32" xfId="78" applyNumberFormat="1" applyFont="1" applyBorder="1" applyAlignment="1">
      <alignment vertical="center"/>
    </xf>
    <xf numFmtId="3" fontId="51" fillId="0" borderId="3" xfId="78" applyNumberFormat="1" applyFont="1" applyBorder="1" applyAlignment="1">
      <alignment vertical="center"/>
    </xf>
    <xf numFmtId="0" fontId="51" fillId="0" borderId="0" xfId="11" applyFont="1" applyFill="1" applyBorder="1" applyAlignment="1">
      <alignment horizontal="left" vertical="center"/>
    </xf>
    <xf numFmtId="0" fontId="51" fillId="0" borderId="0" xfId="0" applyFont="1" applyAlignment="1">
      <alignment horizontal="left" vertical="center"/>
    </xf>
    <xf numFmtId="3" fontId="95" fillId="0" borderId="3" xfId="78" applyNumberFormat="1" applyFont="1" applyBorder="1" applyAlignment="1">
      <alignment vertical="center"/>
    </xf>
    <xf numFmtId="3" fontId="80" fillId="0" borderId="3" xfId="11" applyNumberFormat="1" applyFont="1" applyBorder="1" applyAlignment="1">
      <alignment vertical="center"/>
    </xf>
    <xf numFmtId="3" fontId="51" fillId="0" borderId="3" xfId="78" applyNumberFormat="1" applyFont="1" applyBorder="1" applyAlignment="1">
      <alignment horizontal="right" vertical="center"/>
    </xf>
    <xf numFmtId="3" fontId="84" fillId="0" borderId="3" xfId="78" applyNumberFormat="1" applyFont="1" applyBorder="1" applyAlignment="1">
      <alignment vertical="center"/>
    </xf>
    <xf numFmtId="3" fontId="86" fillId="0" borderId="3" xfId="11" applyNumberFormat="1" applyFont="1" applyBorder="1" applyAlignment="1">
      <alignment vertical="center"/>
    </xf>
    <xf numFmtId="3" fontId="51" fillId="0" borderId="5" xfId="11" applyNumberFormat="1" applyFont="1" applyBorder="1" applyAlignment="1">
      <alignment vertical="center"/>
    </xf>
    <xf numFmtId="3" fontId="86" fillId="0" borderId="3" xfId="11" applyNumberFormat="1" applyFont="1" applyBorder="1" applyAlignment="1">
      <alignment horizontal="right" vertical="center"/>
    </xf>
    <xf numFmtId="3" fontId="110" fillId="0" borderId="3" xfId="11" applyNumberFormat="1" applyFont="1" applyBorder="1" applyAlignment="1">
      <alignment vertical="center"/>
    </xf>
    <xf numFmtId="3" fontId="95" fillId="0" borderId="3" xfId="78" applyNumberFormat="1" applyFont="1" applyBorder="1" applyAlignment="1">
      <alignment horizontal="right" vertical="center"/>
    </xf>
    <xf numFmtId="169" fontId="51" fillId="0" borderId="0" xfId="11" applyNumberFormat="1" applyFont="1" applyAlignment="1">
      <alignment horizontal="right" vertical="center"/>
    </xf>
    <xf numFmtId="1" fontId="80" fillId="0" borderId="3" xfId="11" applyNumberFormat="1" applyFont="1" applyBorder="1" applyAlignment="1">
      <alignment vertical="center"/>
    </xf>
    <xf numFmtId="169" fontId="97" fillId="0" borderId="3" xfId="1" applyNumberFormat="1" applyFont="1" applyFill="1" applyBorder="1" applyAlignment="1">
      <alignment vertical="center"/>
    </xf>
    <xf numFmtId="165" fontId="80" fillId="0" borderId="3" xfId="1" applyNumberFormat="1" applyFont="1" applyFill="1" applyBorder="1" applyAlignment="1">
      <alignment vertical="center"/>
    </xf>
    <xf numFmtId="174" fontId="94" fillId="0" borderId="3" xfId="78" applyNumberFormat="1" applyFont="1" applyBorder="1" applyAlignment="1">
      <alignment vertical="center"/>
    </xf>
    <xf numFmtId="169" fontId="110" fillId="0" borderId="32" xfId="1" applyNumberFormat="1" applyFont="1" applyFill="1" applyBorder="1" applyAlignment="1">
      <alignment vertical="center"/>
    </xf>
    <xf numFmtId="3" fontId="95" fillId="0" borderId="32" xfId="78" applyNumberFormat="1" applyFont="1" applyBorder="1" applyAlignment="1">
      <alignment vertical="center"/>
    </xf>
    <xf numFmtId="3" fontId="96" fillId="0" borderId="32" xfId="78" applyNumberFormat="1" applyFont="1" applyBorder="1" applyAlignment="1">
      <alignment vertical="center"/>
    </xf>
    <xf numFmtId="0" fontId="82" fillId="0" borderId="0" xfId="0" applyFont="1" applyAlignment="1">
      <alignment horizontal="center" vertical="top" wrapText="1"/>
    </xf>
    <xf numFmtId="169" fontId="51" fillId="0" borderId="8" xfId="0" applyNumberFormat="1" applyFont="1" applyBorder="1" applyAlignment="1">
      <alignment vertical="center" readingOrder="2"/>
    </xf>
    <xf numFmtId="169" fontId="51" fillId="0" borderId="0" xfId="0" applyNumberFormat="1" applyFont="1" applyBorder="1" applyAlignment="1">
      <alignment vertical="center" readingOrder="2"/>
    </xf>
    <xf numFmtId="169" fontId="51" fillId="0" borderId="0" xfId="14" applyNumberFormat="1" applyFont="1" applyBorder="1" applyAlignment="1">
      <alignment vertical="center" readingOrder="2"/>
    </xf>
    <xf numFmtId="169" fontId="79" fillId="0" borderId="0" xfId="10" applyNumberFormat="1" applyFont="1" applyBorder="1" applyAlignment="1" applyProtection="1">
      <alignment vertical="top"/>
    </xf>
    <xf numFmtId="0" fontId="0" fillId="0" borderId="34" xfId="0" applyBorder="1"/>
    <xf numFmtId="4" fontId="47" fillId="0" borderId="0" xfId="0" applyNumberFormat="1" applyFont="1"/>
    <xf numFmtId="0" fontId="51" fillId="0" borderId="33" xfId="0" applyFont="1" applyBorder="1"/>
    <xf numFmtId="3" fontId="51" fillId="0" borderId="34" xfId="0" applyNumberFormat="1" applyFont="1" applyBorder="1"/>
    <xf numFmtId="0" fontId="51" fillId="0" borderId="34" xfId="0" applyFont="1" applyBorder="1"/>
    <xf numFmtId="3" fontId="80" fillId="0" borderId="3" xfId="11" applyNumberFormat="1" applyFont="1" applyBorder="1" applyAlignment="1">
      <alignment horizontal="center" vertical="center"/>
    </xf>
    <xf numFmtId="0" fontId="51" fillId="0" borderId="3" xfId="78" applyFont="1" applyBorder="1" applyAlignment="1">
      <alignment horizontal="center" vertical="center"/>
    </xf>
    <xf numFmtId="3" fontId="79" fillId="0" borderId="0" xfId="11" applyNumberFormat="1" applyFont="1" applyAlignment="1">
      <alignment horizontal="center" vertical="center"/>
    </xf>
    <xf numFmtId="0" fontId="40" fillId="0" borderId="44" xfId="78" applyFont="1" applyBorder="1" applyAlignment="1">
      <alignment horizontal="center"/>
    </xf>
    <xf numFmtId="0" fontId="40" fillId="0" borderId="44" xfId="78" applyFont="1" applyBorder="1" applyAlignment="1">
      <alignment horizontal="center" wrapText="1"/>
    </xf>
    <xf numFmtId="0" fontId="79" fillId="0" borderId="46" xfId="78" applyFont="1" applyBorder="1" applyAlignment="1">
      <alignment vertical="center"/>
    </xf>
    <xf numFmtId="0" fontId="106" fillId="0" borderId="44" xfId="73" applyFont="1" applyBorder="1" applyAlignment="1">
      <alignment horizontal="center" vertical="center" wrapText="1"/>
    </xf>
    <xf numFmtId="3" fontId="103" fillId="0" borderId="46" xfId="1211" applyNumberFormat="1" applyFont="1" applyBorder="1" applyAlignment="1">
      <alignment horizontal="left" vertical="center" wrapText="1"/>
    </xf>
    <xf numFmtId="3" fontId="105" fillId="0" borderId="49" xfId="1211" applyNumberFormat="1" applyFont="1" applyBorder="1" applyAlignment="1">
      <alignment horizontal="right" wrapText="1"/>
    </xf>
    <xf numFmtId="3" fontId="105" fillId="0" borderId="50" xfId="1211" applyNumberFormat="1" applyFont="1" applyBorder="1" applyAlignment="1">
      <alignment horizontal="right" wrapText="1"/>
    </xf>
    <xf numFmtId="3" fontId="105" fillId="0" borderId="51" xfId="1211" applyNumberFormat="1" applyFont="1" applyBorder="1" applyAlignment="1">
      <alignment horizontal="right" wrapText="1"/>
    </xf>
    <xf numFmtId="3" fontId="105" fillId="0" borderId="29" xfId="0" applyNumberFormat="1" applyFont="1" applyBorder="1" applyAlignment="1">
      <alignment horizontal="right" wrapText="1"/>
    </xf>
    <xf numFmtId="3" fontId="103" fillId="0" borderId="46" xfId="1214" applyNumberFormat="1" applyFont="1" applyBorder="1" applyAlignment="1">
      <alignment horizontal="left" vertical="center" wrapText="1"/>
    </xf>
    <xf numFmtId="3" fontId="105" fillId="0" borderId="49" xfId="1215" applyNumberFormat="1" applyFont="1" applyBorder="1" applyAlignment="1">
      <alignment horizontal="right" wrapText="1"/>
    </xf>
    <xf numFmtId="3" fontId="105" fillId="0" borderId="50" xfId="1215" applyNumberFormat="1" applyFont="1" applyBorder="1" applyAlignment="1">
      <alignment horizontal="right" wrapText="1"/>
    </xf>
    <xf numFmtId="3" fontId="105" fillId="0" borderId="51" xfId="1215" applyNumberFormat="1" applyFont="1" applyBorder="1" applyAlignment="1">
      <alignment horizontal="right" wrapText="1"/>
    </xf>
    <xf numFmtId="0" fontId="103" fillId="0" borderId="46" xfId="73" applyFont="1" applyBorder="1" applyAlignment="1">
      <alignment vertical="center"/>
    </xf>
    <xf numFmtId="0" fontId="105" fillId="0" borderId="49" xfId="1212" applyFont="1" applyBorder="1"/>
    <xf numFmtId="0" fontId="105" fillId="0" borderId="50" xfId="1212" applyFont="1" applyBorder="1"/>
    <xf numFmtId="0" fontId="105" fillId="0" borderId="51" xfId="1212" applyFont="1" applyBorder="1"/>
    <xf numFmtId="169" fontId="51" fillId="0" borderId="5" xfId="0" applyNumberFormat="1" applyFont="1" applyBorder="1" applyAlignment="1">
      <alignment wrapText="1"/>
    </xf>
    <xf numFmtId="3" fontId="86" fillId="0" borderId="5" xfId="25" applyNumberFormat="1" applyFont="1" applyBorder="1" applyAlignment="1">
      <alignment horizontal="right"/>
    </xf>
    <xf numFmtId="0" fontId="51" fillId="0" borderId="3" xfId="0" applyFont="1" applyBorder="1" applyAlignment="1">
      <alignment horizontal="right"/>
    </xf>
    <xf numFmtId="3" fontId="51" fillId="0" borderId="3" xfId="10" applyNumberFormat="1" applyFont="1" applyFill="1" applyBorder="1" applyAlignment="1" applyProtection="1">
      <alignment horizontal="right"/>
    </xf>
    <xf numFmtId="3" fontId="51" fillId="0" borderId="32" xfId="0" applyNumberFormat="1" applyFont="1" applyBorder="1" applyAlignment="1">
      <alignment horizontal="right"/>
    </xf>
    <xf numFmtId="0" fontId="51" fillId="0" borderId="46" xfId="78" applyFont="1" applyBorder="1" applyAlignment="1"/>
    <xf numFmtId="169" fontId="51" fillId="0" borderId="3" xfId="78" applyNumberFormat="1" applyFont="1" applyBorder="1" applyAlignment="1"/>
    <xf numFmtId="169" fontId="51" fillId="0" borderId="5" xfId="78" applyNumberFormat="1" applyFont="1" applyBorder="1" applyAlignment="1"/>
    <xf numFmtId="0" fontId="36" fillId="0" borderId="0" xfId="78" applyAlignment="1"/>
    <xf numFmtId="0" fontId="51" fillId="0" borderId="3" xfId="78" applyFont="1" applyBorder="1" applyAlignment="1"/>
    <xf numFmtId="1" fontId="115" fillId="0" borderId="40" xfId="78" applyNumberFormat="1" applyFont="1" applyBorder="1" applyAlignment="1">
      <alignment horizontal="right" shrinkToFit="1"/>
    </xf>
    <xf numFmtId="0" fontId="51" fillId="0" borderId="32" xfId="78" applyFont="1" applyBorder="1" applyAlignment="1"/>
    <xf numFmtId="169" fontId="51" fillId="0" borderId="32" xfId="78" applyNumberFormat="1" applyFont="1" applyBorder="1" applyAlignment="1"/>
    <xf numFmtId="0" fontId="79" fillId="0" borderId="44" xfId="78" applyFont="1" applyBorder="1" applyAlignment="1"/>
    <xf numFmtId="169" fontId="79" fillId="0" borderId="44" xfId="78" applyNumberFormat="1" applyFont="1" applyBorder="1" applyAlignment="1"/>
    <xf numFmtId="169" fontId="51" fillId="0" borderId="19" xfId="0" applyNumberFormat="1" applyFont="1" applyBorder="1" applyAlignment="1">
      <alignment horizontal="right"/>
    </xf>
    <xf numFmtId="169" fontId="51" fillId="0" borderId="16" xfId="0" applyNumberFormat="1" applyFont="1" applyBorder="1" applyAlignment="1">
      <alignment horizontal="right"/>
    </xf>
    <xf numFmtId="169" fontId="51" fillId="0" borderId="36" xfId="0" applyNumberFormat="1" applyFont="1" applyBorder="1" applyAlignment="1">
      <alignment horizontal="right"/>
    </xf>
    <xf numFmtId="49" fontId="82" fillId="0" borderId="0" xfId="0" applyNumberFormat="1" applyFont="1" applyAlignment="1">
      <alignment horizontal="center" vertical="center" wrapText="1"/>
    </xf>
    <xf numFmtId="0" fontId="0" fillId="0" borderId="46" xfId="0" applyBorder="1"/>
    <xf numFmtId="0" fontId="36" fillId="0" borderId="44" xfId="0" applyFont="1" applyBorder="1" applyAlignment="1">
      <alignment horizontal="center" vertical="center" wrapText="1"/>
    </xf>
    <xf numFmtId="17" fontId="51" fillId="0" borderId="45" xfId="0" quotePrefix="1" applyNumberFormat="1" applyFont="1" applyBorder="1" applyAlignment="1">
      <alignment horizontal="center" vertical="center" wrapText="1"/>
    </xf>
    <xf numFmtId="0" fontId="0" fillId="0" borderId="44" xfId="0" applyBorder="1" applyAlignment="1">
      <alignment horizontal="right"/>
    </xf>
    <xf numFmtId="166" fontId="47" fillId="0" borderId="37" xfId="0" applyNumberFormat="1" applyFont="1" applyBorder="1" applyAlignment="1">
      <alignment horizontal="right" vertical="center"/>
    </xf>
    <xf numFmtId="0" fontId="83" fillId="0" borderId="46" xfId="0" applyFont="1" applyBorder="1" applyAlignment="1">
      <alignment horizontal="center" wrapText="1"/>
    </xf>
    <xf numFmtId="0" fontId="83" fillId="0" borderId="46" xfId="0" applyFont="1" applyBorder="1" applyAlignment="1">
      <alignment horizontal="center"/>
    </xf>
    <xf numFmtId="169" fontId="86" fillId="0" borderId="3" xfId="12" applyNumberFormat="1" applyFont="1" applyBorder="1"/>
    <xf numFmtId="3" fontId="51" fillId="0" borderId="3" xfId="0" applyNumberFormat="1" applyFont="1" applyBorder="1"/>
    <xf numFmtId="169" fontId="51" fillId="0" borderId="3" xfId="0" applyNumberFormat="1" applyFont="1" applyBorder="1"/>
    <xf numFmtId="169" fontId="86" fillId="0" borderId="7" xfId="0" applyNumberFormat="1" applyFont="1" applyBorder="1"/>
    <xf numFmtId="3" fontId="51" fillId="0" borderId="5" xfId="0" applyNumberFormat="1" applyFont="1" applyBorder="1"/>
    <xf numFmtId="0" fontId="51" fillId="0" borderId="32" xfId="0" applyFont="1" applyBorder="1" applyAlignment="1">
      <alignment horizontal="left"/>
    </xf>
    <xf numFmtId="169" fontId="51" fillId="0" borderId="31" xfId="0" applyNumberFormat="1" applyFont="1" applyBorder="1"/>
    <xf numFmtId="169" fontId="51" fillId="0" borderId="37" xfId="0" applyNumberFormat="1" applyFont="1" applyBorder="1"/>
    <xf numFmtId="169" fontId="51" fillId="0" borderId="32" xfId="0" applyNumberFormat="1" applyFont="1" applyBorder="1"/>
    <xf numFmtId="37" fontId="51" fillId="0" borderId="0" xfId="0" applyNumberFormat="1" applyFont="1" applyAlignment="1">
      <alignment vertical="top"/>
    </xf>
    <xf numFmtId="3" fontId="51" fillId="0" borderId="3" xfId="0" applyNumberFormat="1" applyFont="1" applyBorder="1" applyAlignment="1">
      <alignment wrapText="1"/>
    </xf>
    <xf numFmtId="0" fontId="51" fillId="0" borderId="0" xfId="0" applyFont="1" applyAlignment="1">
      <alignment horizontal="left" vertical="top" wrapText="1"/>
    </xf>
    <xf numFmtId="0" fontId="51" fillId="0" borderId="0" xfId="0" applyFont="1" applyFill="1" applyAlignment="1">
      <alignment vertical="top"/>
    </xf>
    <xf numFmtId="17" fontId="51" fillId="0" borderId="48" xfId="0" quotePrefix="1" applyNumberFormat="1" applyFont="1" applyFill="1" applyBorder="1" applyAlignment="1">
      <alignment horizontal="center" vertical="center" wrapText="1"/>
    </xf>
    <xf numFmtId="17" fontId="51" fillId="0" borderId="44" xfId="0" quotePrefix="1" applyNumberFormat="1" applyFont="1" applyFill="1" applyBorder="1" applyAlignment="1">
      <alignment horizontal="center" vertical="center" wrapText="1"/>
    </xf>
    <xf numFmtId="166" fontId="47" fillId="0" borderId="37" xfId="0" applyNumberFormat="1" applyFont="1" applyFill="1" applyBorder="1" applyAlignment="1">
      <alignment horizontal="right" vertical="center"/>
    </xf>
    <xf numFmtId="166" fontId="47" fillId="0" borderId="44" xfId="0" applyNumberFormat="1" applyFont="1" applyFill="1" applyBorder="1" applyAlignment="1">
      <alignment horizontal="center" vertical="center" wrapText="1"/>
    </xf>
    <xf numFmtId="166" fontId="47" fillId="0" borderId="32" xfId="0" applyNumberFormat="1" applyFont="1" applyFill="1" applyBorder="1" applyAlignment="1">
      <alignment horizontal="center" vertical="center" wrapText="1"/>
    </xf>
    <xf numFmtId="166" fontId="36" fillId="0" borderId="32" xfId="0" applyNumberFormat="1" applyFont="1" applyFill="1" applyBorder="1" applyAlignment="1">
      <alignment horizontal="center" vertical="center" wrapText="1"/>
    </xf>
    <xf numFmtId="0" fontId="36" fillId="0" borderId="32" xfId="0" applyFont="1" applyFill="1" applyBorder="1" applyAlignment="1">
      <alignment horizontal="center" vertical="center" wrapText="1"/>
    </xf>
    <xf numFmtId="175" fontId="51" fillId="0" borderId="0" xfId="0" applyNumberFormat="1" applyFont="1" applyAlignment="1">
      <alignment vertical="top"/>
    </xf>
    <xf numFmtId="175" fontId="36" fillId="0" borderId="0" xfId="0" applyNumberFormat="1" applyFont="1"/>
    <xf numFmtId="3" fontId="51" fillId="0" borderId="0" xfId="0" applyNumberFormat="1" applyFont="1" applyAlignment="1"/>
    <xf numFmtId="0" fontId="36" fillId="0" borderId="0" xfId="0" applyFont="1" applyAlignment="1"/>
    <xf numFmtId="0" fontId="51" fillId="0" borderId="46" xfId="0" applyFont="1" applyBorder="1" applyAlignment="1">
      <alignment horizontal="center" vertical="center" wrapText="1"/>
    </xf>
    <xf numFmtId="15" fontId="39" fillId="0" borderId="32" xfId="0" applyNumberFormat="1" applyFont="1" applyBorder="1" applyAlignment="1">
      <alignment horizontal="center" vertical="center"/>
    </xf>
    <xf numFmtId="0" fontId="0" fillId="0" borderId="3" xfId="0" applyBorder="1" applyAlignment="1">
      <alignment horizontal="center" wrapText="1"/>
    </xf>
    <xf numFmtId="165" fontId="51" fillId="0" borderId="3" xfId="0" applyNumberFormat="1" applyFont="1" applyBorder="1" applyAlignment="1">
      <alignment vertical="center"/>
    </xf>
    <xf numFmtId="3" fontId="51" fillId="0" borderId="3" xfId="1" applyNumberFormat="1" applyFont="1" applyBorder="1" applyAlignment="1">
      <alignment horizontal="right" vertical="center" readingOrder="2"/>
    </xf>
    <xf numFmtId="3" fontId="51" fillId="0" borderId="32" xfId="1" applyNumberFormat="1" applyFont="1" applyFill="1" applyBorder="1" applyAlignment="1">
      <alignment horizontal="right" vertical="center" readingOrder="2"/>
    </xf>
    <xf numFmtId="165" fontId="83" fillId="0" borderId="3" xfId="0" applyNumberFormat="1" applyFont="1" applyFill="1" applyBorder="1" applyAlignment="1">
      <alignment horizontal="center" vertical="center" wrapText="1"/>
    </xf>
    <xf numFmtId="0" fontId="72" fillId="0" borderId="0" xfId="0" applyFont="1" applyAlignment="1">
      <alignment horizontal="left" vertical="top" wrapText="1"/>
    </xf>
    <xf numFmtId="0" fontId="78" fillId="0" borderId="0" xfId="0" applyFont="1" applyAlignment="1">
      <alignment horizontal="center" vertical="top" wrapText="1"/>
    </xf>
    <xf numFmtId="0" fontId="73" fillId="0" borderId="0" xfId="0" applyFont="1" applyAlignment="1">
      <alignment horizontal="center" vertical="top" wrapText="1"/>
    </xf>
    <xf numFmtId="0" fontId="82" fillId="0" borderId="0" xfId="0" applyFont="1" applyAlignment="1">
      <alignment horizontal="center" vertical="top" wrapText="1"/>
    </xf>
    <xf numFmtId="49" fontId="82" fillId="0" borderId="0" xfId="0" applyNumberFormat="1" applyFont="1" applyAlignment="1">
      <alignment horizontal="center" vertical="center" wrapText="1"/>
    </xf>
    <xf numFmtId="0" fontId="51" fillId="0" borderId="5" xfId="0" applyFont="1" applyFill="1" applyBorder="1" applyAlignment="1">
      <alignment horizontal="left" vertical="center" wrapText="1"/>
    </xf>
    <xf numFmtId="0" fontId="51" fillId="0" borderId="7" xfId="0" applyFont="1" applyFill="1" applyBorder="1" applyAlignment="1">
      <alignment horizontal="left" vertical="center" wrapText="1"/>
    </xf>
    <xf numFmtId="0" fontId="79" fillId="0" borderId="8" xfId="0" quotePrefix="1" applyNumberFormat="1" applyFont="1" applyBorder="1" applyAlignment="1">
      <alignment horizontal="center" vertical="center" wrapText="1"/>
    </xf>
    <xf numFmtId="0" fontId="79" fillId="0" borderId="10" xfId="0" quotePrefix="1" applyNumberFormat="1" applyFont="1" applyBorder="1" applyAlignment="1">
      <alignment horizontal="center" vertical="center" wrapText="1"/>
    </xf>
    <xf numFmtId="0" fontId="79" fillId="0" borderId="6" xfId="0" quotePrefix="1" applyNumberFormat="1" applyFont="1" applyBorder="1" applyAlignment="1">
      <alignment horizontal="center" vertical="center" wrapText="1"/>
    </xf>
    <xf numFmtId="0" fontId="83" fillId="0" borderId="5" xfId="0" applyFont="1" applyBorder="1" applyAlignment="1">
      <alignment horizontal="center" vertical="center" wrapText="1"/>
    </xf>
    <xf numFmtId="0" fontId="83" fillId="0" borderId="0" xfId="0" applyFont="1" applyBorder="1" applyAlignment="1">
      <alignment horizontal="center" vertical="center" wrapText="1"/>
    </xf>
    <xf numFmtId="0" fontId="83" fillId="0" borderId="7" xfId="0" applyFont="1" applyBorder="1" applyAlignment="1">
      <alignment horizontal="center" vertical="center" wrapText="1"/>
    </xf>
    <xf numFmtId="0" fontId="83" fillId="0" borderId="0" xfId="0" applyFont="1" applyBorder="1" applyAlignment="1">
      <alignment vertical="center" wrapText="1"/>
    </xf>
    <xf numFmtId="0" fontId="83" fillId="0" borderId="7" xfId="0" applyFont="1" applyBorder="1" applyAlignment="1">
      <alignment vertical="center" wrapText="1"/>
    </xf>
    <xf numFmtId="0" fontId="51" fillId="0" borderId="0" xfId="0" applyFont="1" applyAlignment="1">
      <alignment horizontal="left" wrapText="1"/>
    </xf>
    <xf numFmtId="0" fontId="40" fillId="0" borderId="1" xfId="0" applyFont="1"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51" fillId="0" borderId="0" xfId="0" applyFont="1" applyFill="1" applyAlignment="1">
      <alignment horizontal="left" wrapText="1"/>
    </xf>
    <xf numFmtId="17" fontId="83" fillId="0" borderId="8" xfId="0" quotePrefix="1" applyNumberFormat="1" applyFont="1" applyBorder="1" applyAlignment="1">
      <alignment horizontal="center" vertical="center"/>
    </xf>
    <xf numFmtId="17" fontId="83" fillId="0" borderId="10" xfId="0" quotePrefix="1" applyNumberFormat="1" applyFont="1" applyBorder="1" applyAlignment="1">
      <alignment horizontal="center" vertical="center"/>
    </xf>
    <xf numFmtId="17" fontId="83" fillId="0" borderId="6" xfId="0" quotePrefix="1" applyNumberFormat="1" applyFont="1" applyBorder="1" applyAlignment="1">
      <alignment horizontal="center" vertical="center"/>
    </xf>
    <xf numFmtId="0" fontId="83" fillId="0" borderId="49" xfId="0" applyFont="1" applyBorder="1" applyAlignment="1">
      <alignment horizontal="center" wrapText="1"/>
    </xf>
    <xf numFmtId="0" fontId="83" fillId="0" borderId="50" xfId="0" applyFont="1" applyBorder="1" applyAlignment="1">
      <alignment horizontal="center" wrapText="1"/>
    </xf>
    <xf numFmtId="0" fontId="51" fillId="0" borderId="0" xfId="0" applyFont="1" applyAlignment="1">
      <alignment horizontal="left" vertical="top" wrapText="1"/>
    </xf>
    <xf numFmtId="0" fontId="51" fillId="0" borderId="47" xfId="0" quotePrefix="1" applyFont="1" applyFill="1" applyBorder="1" applyAlignment="1">
      <alignment horizontal="center" vertical="center" wrapText="1"/>
    </xf>
    <xf numFmtId="0" fontId="51" fillId="0" borderId="45" xfId="0" quotePrefix="1" applyFont="1" applyFill="1" applyBorder="1" applyAlignment="1">
      <alignment horizontal="center" vertical="center" wrapText="1"/>
    </xf>
    <xf numFmtId="0" fontId="51" fillId="0" borderId="48" xfId="0" quotePrefix="1" applyFont="1" applyFill="1" applyBorder="1" applyAlignment="1">
      <alignment horizontal="center" vertical="center" wrapText="1"/>
    </xf>
    <xf numFmtId="0" fontId="83" fillId="0" borderId="47" xfId="78" applyFont="1" applyBorder="1" applyAlignment="1">
      <alignment horizontal="center" vertical="center" wrapText="1"/>
    </xf>
    <xf numFmtId="0" fontId="83" fillId="0" borderId="45" xfId="78" applyFont="1" applyBorder="1" applyAlignment="1">
      <alignment horizontal="center" vertical="center" wrapText="1"/>
    </xf>
    <xf numFmtId="0" fontId="83" fillId="0" borderId="48" xfId="78" applyFont="1" applyBorder="1" applyAlignment="1">
      <alignment horizontal="center" vertical="center" wrapText="1"/>
    </xf>
    <xf numFmtId="0" fontId="51" fillId="0" borderId="0" xfId="78" applyFont="1" applyAlignment="1">
      <alignment horizontal="left" vertical="top" wrapText="1"/>
    </xf>
    <xf numFmtId="0" fontId="51" fillId="0" borderId="0" xfId="78" applyFont="1" applyAlignment="1">
      <alignment vertical="top" wrapText="1"/>
    </xf>
    <xf numFmtId="0" fontId="83" fillId="0" borderId="5" xfId="0" applyFont="1" applyBorder="1" applyAlignment="1">
      <alignment horizontal="center" wrapText="1"/>
    </xf>
    <xf numFmtId="0" fontId="83" fillId="0" borderId="0" xfId="0" applyFont="1" applyBorder="1" applyAlignment="1">
      <alignment horizontal="center" wrapText="1"/>
    </xf>
    <xf numFmtId="0" fontId="83" fillId="0" borderId="7" xfId="0" applyFont="1" applyBorder="1" applyAlignment="1">
      <alignment horizontal="center" wrapText="1"/>
    </xf>
    <xf numFmtId="0" fontId="51" fillId="0" borderId="12" xfId="0" quotePrefix="1" applyFont="1" applyFill="1" applyBorder="1" applyAlignment="1">
      <alignment horizontal="center" vertical="center"/>
    </xf>
    <xf numFmtId="0" fontId="51" fillId="0" borderId="14" xfId="0" quotePrefix="1" applyFont="1" applyFill="1" applyBorder="1" applyAlignment="1">
      <alignment horizontal="center" vertical="center"/>
    </xf>
    <xf numFmtId="0" fontId="51" fillId="0" borderId="15" xfId="0" quotePrefix="1" applyFont="1" applyFill="1" applyBorder="1" applyAlignment="1">
      <alignment horizontal="center" vertical="center"/>
    </xf>
    <xf numFmtId="0" fontId="51" fillId="0" borderId="0" xfId="0" applyFont="1" applyAlignment="1">
      <alignment vertical="top" wrapText="1"/>
    </xf>
    <xf numFmtId="17" fontId="51" fillId="0" borderId="12" xfId="0" quotePrefix="1" applyNumberFormat="1" applyFont="1" applyBorder="1" applyAlignment="1">
      <alignment horizontal="center" vertical="top"/>
    </xf>
    <xf numFmtId="17" fontId="51" fillId="0" borderId="15" xfId="0" quotePrefix="1" applyNumberFormat="1" applyFont="1" applyBorder="1" applyAlignment="1">
      <alignment horizontal="center" vertical="top"/>
    </xf>
    <xf numFmtId="0" fontId="40" fillId="0" borderId="30" xfId="0" applyFont="1" applyBorder="1" applyAlignment="1">
      <alignment horizontal="left" vertical="center"/>
    </xf>
    <xf numFmtId="0" fontId="40" fillId="0" borderId="37" xfId="0" applyFont="1" applyBorder="1" applyAlignment="1">
      <alignment horizontal="left" vertical="center"/>
    </xf>
    <xf numFmtId="0" fontId="51" fillId="0" borderId="12" xfId="0" applyFont="1" applyBorder="1" applyAlignment="1">
      <alignment horizontal="center" vertical="top"/>
    </xf>
    <xf numFmtId="0" fontId="51" fillId="0" borderId="15" xfId="0" applyFont="1" applyBorder="1" applyAlignment="1">
      <alignment horizontal="center" vertical="top"/>
    </xf>
    <xf numFmtId="0" fontId="39" fillId="0" borderId="12" xfId="0" applyFont="1" applyBorder="1" applyAlignment="1">
      <alignment horizontal="center" vertical="top" wrapText="1"/>
    </xf>
    <xf numFmtId="0" fontId="39" fillId="0" borderId="14" xfId="0" applyFont="1" applyBorder="1" applyAlignment="1">
      <alignment horizontal="center" vertical="top" wrapText="1"/>
    </xf>
    <xf numFmtId="0" fontId="39" fillId="0" borderId="15" xfId="0" applyFont="1" applyBorder="1" applyAlignment="1">
      <alignment horizontal="center" vertical="top" wrapText="1"/>
    </xf>
    <xf numFmtId="0" fontId="83" fillId="0" borderId="5" xfId="0" applyFont="1" applyFill="1" applyBorder="1" applyAlignment="1">
      <alignment horizontal="center"/>
    </xf>
    <xf numFmtId="0" fontId="83" fillId="0" borderId="0" xfId="0" applyFont="1" applyBorder="1" applyAlignment="1"/>
    <xf numFmtId="0" fontId="40" fillId="0" borderId="16" xfId="0" applyFont="1" applyBorder="1" applyAlignment="1">
      <alignment horizontal="left" vertical="center" wrapText="1"/>
    </xf>
    <xf numFmtId="0" fontId="40" fillId="0" borderId="16" xfId="0" applyFont="1" applyBorder="1" applyAlignment="1">
      <alignment vertical="center"/>
    </xf>
    <xf numFmtId="0" fontId="83" fillId="0" borderId="0" xfId="0" applyFont="1" applyFill="1" applyBorder="1" applyAlignment="1">
      <alignment horizontal="center"/>
    </xf>
    <xf numFmtId="0" fontId="83" fillId="0" borderId="41" xfId="0" applyFont="1" applyBorder="1" applyAlignment="1">
      <alignment horizontal="center" vertical="center" wrapText="1"/>
    </xf>
    <xf numFmtId="0" fontId="83" fillId="0" borderId="42" xfId="0" applyFont="1" applyBorder="1" applyAlignment="1">
      <alignment horizontal="center" vertical="center" wrapText="1"/>
    </xf>
    <xf numFmtId="0" fontId="83" fillId="0" borderId="43" xfId="0" applyFont="1" applyBorder="1" applyAlignment="1">
      <alignment horizontal="center" vertical="center" wrapText="1"/>
    </xf>
    <xf numFmtId="0" fontId="40" fillId="0" borderId="37" xfId="11" applyFont="1" applyBorder="1" applyAlignment="1">
      <alignment vertical="center" wrapText="1"/>
    </xf>
    <xf numFmtId="0" fontId="72" fillId="0" borderId="37" xfId="78" applyFont="1" applyBorder="1" applyAlignment="1">
      <alignment vertical="center" wrapText="1"/>
    </xf>
    <xf numFmtId="0" fontId="100" fillId="0" borderId="12" xfId="78" quotePrefix="1" applyFont="1" applyBorder="1" applyAlignment="1">
      <alignment horizontal="center" wrapText="1"/>
    </xf>
    <xf numFmtId="0" fontId="51" fillId="0" borderId="14" xfId="78" applyFont="1" applyBorder="1" applyAlignment="1">
      <alignment wrapText="1"/>
    </xf>
    <xf numFmtId="0" fontId="51" fillId="0" borderId="15" xfId="78" applyFont="1" applyBorder="1" applyAlignment="1">
      <alignment wrapText="1"/>
    </xf>
    <xf numFmtId="0" fontId="84" fillId="0" borderId="12" xfId="78" quotePrefix="1" applyFont="1" applyBorder="1" applyAlignment="1">
      <alignment horizontal="center" wrapText="1"/>
    </xf>
    <xf numFmtId="0" fontId="51" fillId="0" borderId="14" xfId="78" applyFont="1" applyBorder="1" applyAlignment="1">
      <alignment horizontal="center" wrapText="1"/>
    </xf>
    <xf numFmtId="0" fontId="51" fillId="0" borderId="15" xfId="78" applyFont="1" applyBorder="1" applyAlignment="1">
      <alignment horizontal="center" wrapText="1"/>
    </xf>
    <xf numFmtId="0" fontId="105" fillId="0" borderId="0" xfId="1220" applyFont="1" applyAlignment="1">
      <alignment horizontal="left" wrapText="1"/>
    </xf>
    <xf numFmtId="0" fontId="109" fillId="0" borderId="36" xfId="73" applyFont="1" applyBorder="1" applyAlignment="1">
      <alignment horizontal="left" vertical="center"/>
    </xf>
    <xf numFmtId="0" fontId="109" fillId="0" borderId="32" xfId="73" applyFont="1" applyBorder="1" applyAlignment="1">
      <alignment horizontal="left" vertical="center"/>
    </xf>
    <xf numFmtId="0" fontId="109" fillId="0" borderId="31" xfId="73" applyFont="1" applyBorder="1" applyAlignment="1">
      <alignment horizontal="left" vertical="center"/>
    </xf>
    <xf numFmtId="0" fontId="106" fillId="0" borderId="44" xfId="73" applyFont="1" applyBorder="1" applyAlignment="1">
      <alignment horizontal="center" wrapText="1"/>
    </xf>
    <xf numFmtId="0" fontId="104" fillId="0" borderId="44" xfId="73" applyFont="1" applyBorder="1" applyAlignment="1">
      <alignment horizontal="center" vertical="center" wrapText="1"/>
    </xf>
    <xf numFmtId="0" fontId="107" fillId="0" borderId="44" xfId="73" applyFont="1" applyBorder="1" applyAlignment="1">
      <alignment horizontal="center" vertical="center" wrapText="1"/>
    </xf>
    <xf numFmtId="0" fontId="83" fillId="0" borderId="5" xfId="0" applyFont="1" applyBorder="1" applyAlignment="1">
      <alignment horizontal="center" vertical="top" wrapText="1"/>
    </xf>
    <xf numFmtId="0" fontId="83" fillId="0" borderId="0" xfId="0" applyFont="1" applyBorder="1" applyAlignment="1">
      <alignment horizontal="center" vertical="top" wrapText="1"/>
    </xf>
    <xf numFmtId="0" fontId="83" fillId="0" borderId="7" xfId="0" applyFont="1" applyBorder="1" applyAlignment="1">
      <alignment horizontal="center" vertical="top" wrapText="1"/>
    </xf>
    <xf numFmtId="0" fontId="51" fillId="0" borderId="12" xfId="0" quotePrefix="1" applyFont="1" applyFill="1" applyBorder="1" applyAlignment="1">
      <alignment horizontal="center" vertical="top"/>
    </xf>
    <xf numFmtId="0" fontId="51" fillId="0" borderId="14" xfId="0" quotePrefix="1" applyFont="1" applyFill="1" applyBorder="1" applyAlignment="1">
      <alignment horizontal="center" vertical="top"/>
    </xf>
    <xf numFmtId="0" fontId="51" fillId="0" borderId="15" xfId="0" quotePrefix="1" applyFont="1" applyFill="1" applyBorder="1" applyAlignment="1">
      <alignment horizontal="center" vertical="top"/>
    </xf>
    <xf numFmtId="0" fontId="83" fillId="0" borderId="8" xfId="0" applyFont="1" applyBorder="1" applyAlignment="1">
      <alignment horizontal="center" wrapText="1"/>
    </xf>
    <xf numFmtId="0" fontId="83" fillId="0" borderId="10" xfId="0" applyFont="1" applyBorder="1" applyAlignment="1">
      <alignment horizontal="center" wrapText="1"/>
    </xf>
    <xf numFmtId="0" fontId="83" fillId="0" borderId="6" xfId="0" applyFont="1" applyBorder="1" applyAlignment="1">
      <alignment horizontal="center" wrapText="1"/>
    </xf>
    <xf numFmtId="0" fontId="51" fillId="0" borderId="12" xfId="0" applyFont="1" applyBorder="1" applyAlignment="1">
      <alignment horizontal="center" vertical="top" wrapText="1"/>
    </xf>
    <xf numFmtId="0" fontId="51" fillId="0" borderId="14" xfId="0" applyFont="1" applyBorder="1" applyAlignment="1">
      <alignment horizontal="center" vertical="top" wrapText="1"/>
    </xf>
    <xf numFmtId="0" fontId="51" fillId="0" borderId="15" xfId="0" applyFont="1" applyBorder="1" applyAlignment="1">
      <alignment horizontal="center" vertical="top" wrapText="1"/>
    </xf>
  </cellXfs>
  <cellStyles count="1958">
    <cellStyle name="20% - Accent1" xfId="45" builtinId="30" customBuiltin="1"/>
    <cellStyle name="20% - Accent1 2" xfId="86" xr:uid="{00000000-0005-0000-0000-000001000000}"/>
    <cellStyle name="20% - Accent1 2 2" xfId="108" xr:uid="{00000000-0005-0000-0000-000002000000}"/>
    <cellStyle name="20% - Accent1 2 2 2" xfId="200" xr:uid="{00000000-0005-0000-0000-000003000000}"/>
    <cellStyle name="20% - Accent1 2 2 2 2" xfId="378" xr:uid="{00000000-0005-0000-0000-000004000000}"/>
    <cellStyle name="20% - Accent1 2 2 2 2 2" xfId="1090" xr:uid="{00000000-0005-0000-0000-000005000000}"/>
    <cellStyle name="20% - Accent1 2 2 2 2 3" xfId="734" xr:uid="{00000000-0005-0000-0000-000006000000}"/>
    <cellStyle name="20% - Accent1 2 2 2 2 4" xfId="1540" xr:uid="{1393C2CC-F97B-4F14-ADAE-4C5BD6EF66E1}"/>
    <cellStyle name="20% - Accent1 2 2 2 2 5" xfId="1896" xr:uid="{4399E171-267E-4D10-89EC-E87482A1D7C2}"/>
    <cellStyle name="20% - Accent1 2 2 2 3" xfId="912" xr:uid="{00000000-0005-0000-0000-000007000000}"/>
    <cellStyle name="20% - Accent1 2 2 2 4" xfId="556" xr:uid="{00000000-0005-0000-0000-000008000000}"/>
    <cellStyle name="20% - Accent1 2 2 2 5" xfId="1362" xr:uid="{111B2A0E-E480-4DEA-9F7B-CA1307CB7E04}"/>
    <cellStyle name="20% - Accent1 2 2 2 6" xfId="1718" xr:uid="{0243115D-A5C8-4FAF-889A-7F3BBF8A4DCD}"/>
    <cellStyle name="20% - Accent1 2 2 3" xfId="287" xr:uid="{00000000-0005-0000-0000-000009000000}"/>
    <cellStyle name="20% - Accent1 2 2 3 2" xfId="999" xr:uid="{00000000-0005-0000-0000-00000A000000}"/>
    <cellStyle name="20% - Accent1 2 2 3 3" xfId="643" xr:uid="{00000000-0005-0000-0000-00000B000000}"/>
    <cellStyle name="20% - Accent1 2 2 3 4" xfId="1449" xr:uid="{F38B951F-9374-48F6-89CA-CDFB615589C2}"/>
    <cellStyle name="20% - Accent1 2 2 3 5" xfId="1805" xr:uid="{08EE5B8D-9690-4AAC-B28D-471516172E27}"/>
    <cellStyle name="20% - Accent1 2 2 4" xfId="821" xr:uid="{00000000-0005-0000-0000-00000C000000}"/>
    <cellStyle name="20% - Accent1 2 2 5" xfId="465" xr:uid="{00000000-0005-0000-0000-00000D000000}"/>
    <cellStyle name="20% - Accent1 2 2 6" xfId="1271" xr:uid="{F8C4F257-146F-442B-8966-82C4A6C36CA6}"/>
    <cellStyle name="20% - Accent1 2 2 7" xfId="1627" xr:uid="{AAB201DB-9090-46BB-B75F-9F21C3C89C30}"/>
    <cellStyle name="20% - Accent1 2 3" xfId="180" xr:uid="{00000000-0005-0000-0000-00000E000000}"/>
    <cellStyle name="20% - Accent1 2 3 2" xfId="358" xr:uid="{00000000-0005-0000-0000-00000F000000}"/>
    <cellStyle name="20% - Accent1 2 3 2 2" xfId="1070" xr:uid="{00000000-0005-0000-0000-000010000000}"/>
    <cellStyle name="20% - Accent1 2 3 2 3" xfId="714" xr:uid="{00000000-0005-0000-0000-000011000000}"/>
    <cellStyle name="20% - Accent1 2 3 2 4" xfId="1520" xr:uid="{56D55244-1659-4589-9FD2-E04D4EBC028C}"/>
    <cellStyle name="20% - Accent1 2 3 2 5" xfId="1876" xr:uid="{427E91CE-DAA6-4DCA-8FA0-CEFB29DBFACB}"/>
    <cellStyle name="20% - Accent1 2 3 3" xfId="892" xr:uid="{00000000-0005-0000-0000-000012000000}"/>
    <cellStyle name="20% - Accent1 2 3 4" xfId="536" xr:uid="{00000000-0005-0000-0000-000013000000}"/>
    <cellStyle name="20% - Accent1 2 3 5" xfId="1342" xr:uid="{644324B0-BD1D-4A38-B644-2E6E205CB4DE}"/>
    <cellStyle name="20% - Accent1 2 3 6" xfId="1698" xr:uid="{E55A56D3-F107-47AC-96AD-AF24EEB3B89B}"/>
    <cellStyle name="20% - Accent1 2 4" xfId="267" xr:uid="{00000000-0005-0000-0000-000014000000}"/>
    <cellStyle name="20% - Accent1 2 4 2" xfId="979" xr:uid="{00000000-0005-0000-0000-000015000000}"/>
    <cellStyle name="20% - Accent1 2 4 3" xfId="623" xr:uid="{00000000-0005-0000-0000-000016000000}"/>
    <cellStyle name="20% - Accent1 2 4 4" xfId="1429" xr:uid="{E8D04B29-C9C9-4F08-9CAD-13E786D8AEB0}"/>
    <cellStyle name="20% - Accent1 2 4 5" xfId="1785" xr:uid="{5EEA2236-AA5B-41FC-B87E-F847BBB9992E}"/>
    <cellStyle name="20% - Accent1 2 5" xfId="801" xr:uid="{00000000-0005-0000-0000-000017000000}"/>
    <cellStyle name="20% - Accent1 2 6" xfId="445" xr:uid="{00000000-0005-0000-0000-000018000000}"/>
    <cellStyle name="20% - Accent1 2 7" xfId="1251" xr:uid="{6C1590B2-CD82-4334-8AA7-8EDB09695208}"/>
    <cellStyle name="20% - Accent1 2 8" xfId="1607" xr:uid="{CA681DE5-74D9-47F9-BA87-AADCDF8E1041}"/>
    <cellStyle name="20% - Accent1 3" xfId="107" xr:uid="{00000000-0005-0000-0000-000019000000}"/>
    <cellStyle name="20% - Accent1 3 2" xfId="199" xr:uid="{00000000-0005-0000-0000-00001A000000}"/>
    <cellStyle name="20% - Accent1 3 2 2" xfId="377" xr:uid="{00000000-0005-0000-0000-00001B000000}"/>
    <cellStyle name="20% - Accent1 3 2 2 2" xfId="1089" xr:uid="{00000000-0005-0000-0000-00001C000000}"/>
    <cellStyle name="20% - Accent1 3 2 2 3" xfId="733" xr:uid="{00000000-0005-0000-0000-00001D000000}"/>
    <cellStyle name="20% - Accent1 3 2 2 4" xfId="1539" xr:uid="{E4D3C419-DDEB-4F55-96D5-3EDEA7BA1693}"/>
    <cellStyle name="20% - Accent1 3 2 2 5" xfId="1895" xr:uid="{EF7E39A9-6678-4622-AA24-CB35E43DA4C5}"/>
    <cellStyle name="20% - Accent1 3 2 3" xfId="911" xr:uid="{00000000-0005-0000-0000-00001E000000}"/>
    <cellStyle name="20% - Accent1 3 2 4" xfId="555" xr:uid="{00000000-0005-0000-0000-00001F000000}"/>
    <cellStyle name="20% - Accent1 3 2 5" xfId="1361" xr:uid="{D88C3D08-0A48-4ABE-8A40-9355CBB15919}"/>
    <cellStyle name="20% - Accent1 3 2 6" xfId="1717" xr:uid="{0F7833AF-6245-4B1E-8728-F9B832CEFE62}"/>
    <cellStyle name="20% - Accent1 3 3" xfId="286" xr:uid="{00000000-0005-0000-0000-000020000000}"/>
    <cellStyle name="20% - Accent1 3 3 2" xfId="998" xr:uid="{00000000-0005-0000-0000-000021000000}"/>
    <cellStyle name="20% - Accent1 3 3 3" xfId="642" xr:uid="{00000000-0005-0000-0000-000022000000}"/>
    <cellStyle name="20% - Accent1 3 3 4" xfId="1448" xr:uid="{B29053F2-DD43-4234-978D-EB9AD3324853}"/>
    <cellStyle name="20% - Accent1 3 3 5" xfId="1804" xr:uid="{CBDAA49C-FB7F-4BAE-AC30-E238D628601B}"/>
    <cellStyle name="20% - Accent1 3 4" xfId="820" xr:uid="{00000000-0005-0000-0000-000023000000}"/>
    <cellStyle name="20% - Accent1 3 5" xfId="464" xr:uid="{00000000-0005-0000-0000-000024000000}"/>
    <cellStyle name="20% - Accent1 3 6" xfId="1270" xr:uid="{7DAEBF17-3EE7-45FB-9EA2-08433D417EF3}"/>
    <cellStyle name="20% - Accent1 3 7" xfId="1626" xr:uid="{D8ADD1AF-F526-48FD-BCF3-2D736A18D7F4}"/>
    <cellStyle name="20% - Accent1 4" xfId="157" xr:uid="{00000000-0005-0000-0000-000025000000}"/>
    <cellStyle name="20% - Accent1 4 2" xfId="335" xr:uid="{00000000-0005-0000-0000-000026000000}"/>
    <cellStyle name="20% - Accent1 4 2 2" xfId="1047" xr:uid="{00000000-0005-0000-0000-000027000000}"/>
    <cellStyle name="20% - Accent1 4 2 3" xfId="691" xr:uid="{00000000-0005-0000-0000-000028000000}"/>
    <cellStyle name="20% - Accent1 4 2 4" xfId="1497" xr:uid="{50C18867-AE8B-4635-B86D-ADB9695D9210}"/>
    <cellStyle name="20% - Accent1 4 2 5" xfId="1853" xr:uid="{6FCD0225-813E-49A5-8358-AE73F78F82E3}"/>
    <cellStyle name="20% - Accent1 4 3" xfId="869" xr:uid="{00000000-0005-0000-0000-000029000000}"/>
    <cellStyle name="20% - Accent1 4 4" xfId="513" xr:uid="{00000000-0005-0000-0000-00002A000000}"/>
    <cellStyle name="20% - Accent1 4 5" xfId="1319" xr:uid="{FDEA5FF1-B88C-4175-8F55-D8A400D64544}"/>
    <cellStyle name="20% - Accent1 4 6" xfId="1675" xr:uid="{C04D3096-AFFC-4771-84B0-0C027CB90AAE}"/>
    <cellStyle name="20% - Accent1 5" xfId="244" xr:uid="{00000000-0005-0000-0000-00002B000000}"/>
    <cellStyle name="20% - Accent1 5 2" xfId="956" xr:uid="{00000000-0005-0000-0000-00002C000000}"/>
    <cellStyle name="20% - Accent1 5 3" xfId="600" xr:uid="{00000000-0005-0000-0000-00002D000000}"/>
    <cellStyle name="20% - Accent1 5 4" xfId="1406" xr:uid="{133D79A9-A822-47C1-81C2-64A9C8FDCC76}"/>
    <cellStyle name="20% - Accent1 5 5" xfId="1762" xr:uid="{DD152BF3-2877-4487-8C60-2B1D064B6D89}"/>
    <cellStyle name="20% - Accent1 6" xfId="778" xr:uid="{00000000-0005-0000-0000-00002E000000}"/>
    <cellStyle name="20% - Accent1 7" xfId="422" xr:uid="{00000000-0005-0000-0000-00002F000000}"/>
    <cellStyle name="20% - Accent1 8" xfId="1228" xr:uid="{58C03D5E-4A6B-40FC-8986-F9D4FE8B2980}"/>
    <cellStyle name="20% - Accent1 9" xfId="1584" xr:uid="{CDDF89D3-F2E2-44C8-B1CA-8A77BE85F323}"/>
    <cellStyle name="20% - Accent2" xfId="49" builtinId="34" customBuiltin="1"/>
    <cellStyle name="20% - Accent2 2" xfId="88" xr:uid="{00000000-0005-0000-0000-000031000000}"/>
    <cellStyle name="20% - Accent2 2 2" xfId="110" xr:uid="{00000000-0005-0000-0000-000032000000}"/>
    <cellStyle name="20% - Accent2 2 2 2" xfId="202" xr:uid="{00000000-0005-0000-0000-000033000000}"/>
    <cellStyle name="20% - Accent2 2 2 2 2" xfId="380" xr:uid="{00000000-0005-0000-0000-000034000000}"/>
    <cellStyle name="20% - Accent2 2 2 2 2 2" xfId="1092" xr:uid="{00000000-0005-0000-0000-000035000000}"/>
    <cellStyle name="20% - Accent2 2 2 2 2 3" xfId="736" xr:uid="{00000000-0005-0000-0000-000036000000}"/>
    <cellStyle name="20% - Accent2 2 2 2 2 4" xfId="1542" xr:uid="{5E676E9C-821C-4E59-9D2C-1F989752B852}"/>
    <cellStyle name="20% - Accent2 2 2 2 2 5" xfId="1898" xr:uid="{73C3B8A0-67E3-4033-A613-2EC1F9B7C982}"/>
    <cellStyle name="20% - Accent2 2 2 2 3" xfId="914" xr:uid="{00000000-0005-0000-0000-000037000000}"/>
    <cellStyle name="20% - Accent2 2 2 2 4" xfId="558" xr:uid="{00000000-0005-0000-0000-000038000000}"/>
    <cellStyle name="20% - Accent2 2 2 2 5" xfId="1364" xr:uid="{83C2CA27-2647-444D-9897-01EDFA7B3E03}"/>
    <cellStyle name="20% - Accent2 2 2 2 6" xfId="1720" xr:uid="{83CA1E04-E8CD-42A5-BC2A-599E5CB735F1}"/>
    <cellStyle name="20% - Accent2 2 2 3" xfId="289" xr:uid="{00000000-0005-0000-0000-000039000000}"/>
    <cellStyle name="20% - Accent2 2 2 3 2" xfId="1001" xr:uid="{00000000-0005-0000-0000-00003A000000}"/>
    <cellStyle name="20% - Accent2 2 2 3 3" xfId="645" xr:uid="{00000000-0005-0000-0000-00003B000000}"/>
    <cellStyle name="20% - Accent2 2 2 3 4" xfId="1451" xr:uid="{76D4D33B-0305-4F7E-BF16-D3EB0780D5BE}"/>
    <cellStyle name="20% - Accent2 2 2 3 5" xfId="1807" xr:uid="{14764172-136B-42EA-9F2E-2926F6138278}"/>
    <cellStyle name="20% - Accent2 2 2 4" xfId="823" xr:uid="{00000000-0005-0000-0000-00003C000000}"/>
    <cellStyle name="20% - Accent2 2 2 5" xfId="467" xr:uid="{00000000-0005-0000-0000-00003D000000}"/>
    <cellStyle name="20% - Accent2 2 2 6" xfId="1273" xr:uid="{266DCEC4-FC1A-4023-B363-490F6B8DBCA4}"/>
    <cellStyle name="20% - Accent2 2 2 7" xfId="1629" xr:uid="{BEF9E1CB-0882-47D8-82E5-B99173DFE419}"/>
    <cellStyle name="20% - Accent2 2 3" xfId="182" xr:uid="{00000000-0005-0000-0000-00003E000000}"/>
    <cellStyle name="20% - Accent2 2 3 2" xfId="360" xr:uid="{00000000-0005-0000-0000-00003F000000}"/>
    <cellStyle name="20% - Accent2 2 3 2 2" xfId="1072" xr:uid="{00000000-0005-0000-0000-000040000000}"/>
    <cellStyle name="20% - Accent2 2 3 2 3" xfId="716" xr:uid="{00000000-0005-0000-0000-000041000000}"/>
    <cellStyle name="20% - Accent2 2 3 2 4" xfId="1522" xr:uid="{82282F93-9B4E-407B-8385-46461E322CB7}"/>
    <cellStyle name="20% - Accent2 2 3 2 5" xfId="1878" xr:uid="{060123F4-9AE2-42A9-885B-D2832F432681}"/>
    <cellStyle name="20% - Accent2 2 3 3" xfId="894" xr:uid="{00000000-0005-0000-0000-000042000000}"/>
    <cellStyle name="20% - Accent2 2 3 4" xfId="538" xr:uid="{00000000-0005-0000-0000-000043000000}"/>
    <cellStyle name="20% - Accent2 2 3 5" xfId="1344" xr:uid="{3F2422E6-94B9-443B-BEE4-67C5A0D12EF2}"/>
    <cellStyle name="20% - Accent2 2 3 6" xfId="1700" xr:uid="{9FFA1EC9-7143-4C22-8CDC-9B6F659BC3D0}"/>
    <cellStyle name="20% - Accent2 2 4" xfId="269" xr:uid="{00000000-0005-0000-0000-000044000000}"/>
    <cellStyle name="20% - Accent2 2 4 2" xfId="981" xr:uid="{00000000-0005-0000-0000-000045000000}"/>
    <cellStyle name="20% - Accent2 2 4 3" xfId="625" xr:uid="{00000000-0005-0000-0000-000046000000}"/>
    <cellStyle name="20% - Accent2 2 4 4" xfId="1431" xr:uid="{20FF8F66-37DB-4ECF-AABF-D6E66D0B0ECF}"/>
    <cellStyle name="20% - Accent2 2 4 5" xfId="1787" xr:uid="{66D18657-2E52-4A0B-9CE5-4B7876D25A17}"/>
    <cellStyle name="20% - Accent2 2 5" xfId="803" xr:uid="{00000000-0005-0000-0000-000047000000}"/>
    <cellStyle name="20% - Accent2 2 6" xfId="447" xr:uid="{00000000-0005-0000-0000-000048000000}"/>
    <cellStyle name="20% - Accent2 2 7" xfId="1253" xr:uid="{43EEC14C-AE0B-4FD8-9D58-8003331BEA9A}"/>
    <cellStyle name="20% - Accent2 2 8" xfId="1609" xr:uid="{D6BB0B9F-7268-43BC-8938-C0C435BC110F}"/>
    <cellStyle name="20% - Accent2 3" xfId="109" xr:uid="{00000000-0005-0000-0000-000049000000}"/>
    <cellStyle name="20% - Accent2 3 2" xfId="201" xr:uid="{00000000-0005-0000-0000-00004A000000}"/>
    <cellStyle name="20% - Accent2 3 2 2" xfId="379" xr:uid="{00000000-0005-0000-0000-00004B000000}"/>
    <cellStyle name="20% - Accent2 3 2 2 2" xfId="1091" xr:uid="{00000000-0005-0000-0000-00004C000000}"/>
    <cellStyle name="20% - Accent2 3 2 2 3" xfId="735" xr:uid="{00000000-0005-0000-0000-00004D000000}"/>
    <cellStyle name="20% - Accent2 3 2 2 4" xfId="1541" xr:uid="{7C0FD185-69FF-4D18-A73C-C6FA0A179406}"/>
    <cellStyle name="20% - Accent2 3 2 2 5" xfId="1897" xr:uid="{37A82FDF-F36D-4D75-9CC4-2D2AD9C2E6ED}"/>
    <cellStyle name="20% - Accent2 3 2 3" xfId="913" xr:uid="{00000000-0005-0000-0000-00004E000000}"/>
    <cellStyle name="20% - Accent2 3 2 4" xfId="557" xr:uid="{00000000-0005-0000-0000-00004F000000}"/>
    <cellStyle name="20% - Accent2 3 2 5" xfId="1363" xr:uid="{D75797C5-0FFA-4864-AD05-261D9CA14A4C}"/>
    <cellStyle name="20% - Accent2 3 2 6" xfId="1719" xr:uid="{97252CAA-ADD2-4E23-9081-380D2868E0F3}"/>
    <cellStyle name="20% - Accent2 3 3" xfId="288" xr:uid="{00000000-0005-0000-0000-000050000000}"/>
    <cellStyle name="20% - Accent2 3 3 2" xfId="1000" xr:uid="{00000000-0005-0000-0000-000051000000}"/>
    <cellStyle name="20% - Accent2 3 3 3" xfId="644" xr:uid="{00000000-0005-0000-0000-000052000000}"/>
    <cellStyle name="20% - Accent2 3 3 4" xfId="1450" xr:uid="{B98A9A68-3617-4B57-998D-70AFFDCEE3A8}"/>
    <cellStyle name="20% - Accent2 3 3 5" xfId="1806" xr:uid="{15792A08-7413-4DF2-807A-FABDA6FEADED}"/>
    <cellStyle name="20% - Accent2 3 4" xfId="822" xr:uid="{00000000-0005-0000-0000-000053000000}"/>
    <cellStyle name="20% - Accent2 3 5" xfId="466" xr:uid="{00000000-0005-0000-0000-000054000000}"/>
    <cellStyle name="20% - Accent2 3 6" xfId="1272" xr:uid="{498531E6-F41F-4063-AD20-A7E0F670389C}"/>
    <cellStyle name="20% - Accent2 3 7" xfId="1628" xr:uid="{DDBA95B8-2B8D-442A-B4BC-D5C0A75C2BBA}"/>
    <cellStyle name="20% - Accent2 4" xfId="159" xr:uid="{00000000-0005-0000-0000-000055000000}"/>
    <cellStyle name="20% - Accent2 4 2" xfId="337" xr:uid="{00000000-0005-0000-0000-000056000000}"/>
    <cellStyle name="20% - Accent2 4 2 2" xfId="1049" xr:uid="{00000000-0005-0000-0000-000057000000}"/>
    <cellStyle name="20% - Accent2 4 2 3" xfId="693" xr:uid="{00000000-0005-0000-0000-000058000000}"/>
    <cellStyle name="20% - Accent2 4 2 4" xfId="1499" xr:uid="{02CD3CFD-EED9-4C38-8C41-550B5166CD88}"/>
    <cellStyle name="20% - Accent2 4 2 5" xfId="1855" xr:uid="{C6E05A63-A845-4279-BD7C-9BC5A5D43BAB}"/>
    <cellStyle name="20% - Accent2 4 3" xfId="871" xr:uid="{00000000-0005-0000-0000-000059000000}"/>
    <cellStyle name="20% - Accent2 4 4" xfId="515" xr:uid="{00000000-0005-0000-0000-00005A000000}"/>
    <cellStyle name="20% - Accent2 4 5" xfId="1321" xr:uid="{AE50CF66-A9BB-496B-97C4-46E1F67563D4}"/>
    <cellStyle name="20% - Accent2 4 6" xfId="1677" xr:uid="{31CAB5E8-57AD-4F6E-B56D-764212578A04}"/>
    <cellStyle name="20% - Accent2 5" xfId="246" xr:uid="{00000000-0005-0000-0000-00005B000000}"/>
    <cellStyle name="20% - Accent2 5 2" xfId="958" xr:uid="{00000000-0005-0000-0000-00005C000000}"/>
    <cellStyle name="20% - Accent2 5 3" xfId="602" xr:uid="{00000000-0005-0000-0000-00005D000000}"/>
    <cellStyle name="20% - Accent2 5 4" xfId="1408" xr:uid="{9423A4D5-5B28-4866-AB70-B3AEB93A0A39}"/>
    <cellStyle name="20% - Accent2 5 5" xfId="1764" xr:uid="{64F7E326-897A-4D2A-BB33-FA38D6B5FE1A}"/>
    <cellStyle name="20% - Accent2 6" xfId="780" xr:uid="{00000000-0005-0000-0000-00005E000000}"/>
    <cellStyle name="20% - Accent2 7" xfId="424" xr:uid="{00000000-0005-0000-0000-00005F000000}"/>
    <cellStyle name="20% - Accent2 8" xfId="1230" xr:uid="{4970CC06-1D8B-42A2-9310-006E3ACC54C2}"/>
    <cellStyle name="20% - Accent2 9" xfId="1586" xr:uid="{172B277D-33C9-4A3C-BBBE-D5FA554CF2C4}"/>
    <cellStyle name="20% - Accent3" xfId="53" builtinId="38" customBuiltin="1"/>
    <cellStyle name="20% - Accent3 2" xfId="90" xr:uid="{00000000-0005-0000-0000-000061000000}"/>
    <cellStyle name="20% - Accent3 2 2" xfId="112" xr:uid="{00000000-0005-0000-0000-000062000000}"/>
    <cellStyle name="20% - Accent3 2 2 2" xfId="204" xr:uid="{00000000-0005-0000-0000-000063000000}"/>
    <cellStyle name="20% - Accent3 2 2 2 2" xfId="382" xr:uid="{00000000-0005-0000-0000-000064000000}"/>
    <cellStyle name="20% - Accent3 2 2 2 2 2" xfId="1094" xr:uid="{00000000-0005-0000-0000-000065000000}"/>
    <cellStyle name="20% - Accent3 2 2 2 2 3" xfId="738" xr:uid="{00000000-0005-0000-0000-000066000000}"/>
    <cellStyle name="20% - Accent3 2 2 2 2 4" xfId="1544" xr:uid="{680960DC-9FCA-40F5-A415-25E653ABDBC9}"/>
    <cellStyle name="20% - Accent3 2 2 2 2 5" xfId="1900" xr:uid="{634004C2-7E15-468B-B51F-D5F2CA36B828}"/>
    <cellStyle name="20% - Accent3 2 2 2 3" xfId="916" xr:uid="{00000000-0005-0000-0000-000067000000}"/>
    <cellStyle name="20% - Accent3 2 2 2 4" xfId="560" xr:uid="{00000000-0005-0000-0000-000068000000}"/>
    <cellStyle name="20% - Accent3 2 2 2 5" xfId="1366" xr:uid="{2329B591-4594-4C9E-8F05-1976955C0C88}"/>
    <cellStyle name="20% - Accent3 2 2 2 6" xfId="1722" xr:uid="{7097D33F-C008-47F4-B18C-299AFD98BBDC}"/>
    <cellStyle name="20% - Accent3 2 2 3" xfId="291" xr:uid="{00000000-0005-0000-0000-000069000000}"/>
    <cellStyle name="20% - Accent3 2 2 3 2" xfId="1003" xr:uid="{00000000-0005-0000-0000-00006A000000}"/>
    <cellStyle name="20% - Accent3 2 2 3 3" xfId="647" xr:uid="{00000000-0005-0000-0000-00006B000000}"/>
    <cellStyle name="20% - Accent3 2 2 3 4" xfId="1453" xr:uid="{B1B462EA-F4D6-4282-948D-A1BC02854E6D}"/>
    <cellStyle name="20% - Accent3 2 2 3 5" xfId="1809" xr:uid="{179BE366-4576-4E04-8405-8B330A7FFEFF}"/>
    <cellStyle name="20% - Accent3 2 2 4" xfId="825" xr:uid="{00000000-0005-0000-0000-00006C000000}"/>
    <cellStyle name="20% - Accent3 2 2 5" xfId="469" xr:uid="{00000000-0005-0000-0000-00006D000000}"/>
    <cellStyle name="20% - Accent3 2 2 6" xfId="1275" xr:uid="{C378E21C-8BA7-44BE-AF7F-644BB69F4649}"/>
    <cellStyle name="20% - Accent3 2 2 7" xfId="1631" xr:uid="{ADB6250B-F9E5-451D-8B1B-FD0B77667911}"/>
    <cellStyle name="20% - Accent3 2 3" xfId="184" xr:uid="{00000000-0005-0000-0000-00006E000000}"/>
    <cellStyle name="20% - Accent3 2 3 2" xfId="362" xr:uid="{00000000-0005-0000-0000-00006F000000}"/>
    <cellStyle name="20% - Accent3 2 3 2 2" xfId="1074" xr:uid="{00000000-0005-0000-0000-000070000000}"/>
    <cellStyle name="20% - Accent3 2 3 2 3" xfId="718" xr:uid="{00000000-0005-0000-0000-000071000000}"/>
    <cellStyle name="20% - Accent3 2 3 2 4" xfId="1524" xr:uid="{DB2C9FD8-9153-4E3C-87E6-98324220E0F6}"/>
    <cellStyle name="20% - Accent3 2 3 2 5" xfId="1880" xr:uid="{84109B3A-CDD8-401D-B8DD-557ED4B1FDFC}"/>
    <cellStyle name="20% - Accent3 2 3 3" xfId="896" xr:uid="{00000000-0005-0000-0000-000072000000}"/>
    <cellStyle name="20% - Accent3 2 3 4" xfId="540" xr:uid="{00000000-0005-0000-0000-000073000000}"/>
    <cellStyle name="20% - Accent3 2 3 5" xfId="1346" xr:uid="{0CE73884-3634-43E5-8476-5B25788CEE31}"/>
    <cellStyle name="20% - Accent3 2 3 6" xfId="1702" xr:uid="{4E9692A3-F1E0-4595-9AC1-90A3B61F4AB8}"/>
    <cellStyle name="20% - Accent3 2 4" xfId="271" xr:uid="{00000000-0005-0000-0000-000074000000}"/>
    <cellStyle name="20% - Accent3 2 4 2" xfId="983" xr:uid="{00000000-0005-0000-0000-000075000000}"/>
    <cellStyle name="20% - Accent3 2 4 3" xfId="627" xr:uid="{00000000-0005-0000-0000-000076000000}"/>
    <cellStyle name="20% - Accent3 2 4 4" xfId="1433" xr:uid="{33F3BB75-54CB-46E5-9EDC-9F97F4EAD68C}"/>
    <cellStyle name="20% - Accent3 2 4 5" xfId="1789" xr:uid="{1C629A66-2621-499E-B122-42B33A54665D}"/>
    <cellStyle name="20% - Accent3 2 5" xfId="805" xr:uid="{00000000-0005-0000-0000-000077000000}"/>
    <cellStyle name="20% - Accent3 2 6" xfId="449" xr:uid="{00000000-0005-0000-0000-000078000000}"/>
    <cellStyle name="20% - Accent3 2 7" xfId="1255" xr:uid="{422B1F9C-AB82-4459-9FC4-08E28425170B}"/>
    <cellStyle name="20% - Accent3 2 8" xfId="1611" xr:uid="{7C3E8D76-90F0-4464-8821-F6DA915E02E3}"/>
    <cellStyle name="20% - Accent3 3" xfId="111" xr:uid="{00000000-0005-0000-0000-000079000000}"/>
    <cellStyle name="20% - Accent3 3 2" xfId="203" xr:uid="{00000000-0005-0000-0000-00007A000000}"/>
    <cellStyle name="20% - Accent3 3 2 2" xfId="381" xr:uid="{00000000-0005-0000-0000-00007B000000}"/>
    <cellStyle name="20% - Accent3 3 2 2 2" xfId="1093" xr:uid="{00000000-0005-0000-0000-00007C000000}"/>
    <cellStyle name="20% - Accent3 3 2 2 3" xfId="737" xr:uid="{00000000-0005-0000-0000-00007D000000}"/>
    <cellStyle name="20% - Accent3 3 2 2 4" xfId="1543" xr:uid="{0398E702-7643-4CA5-8482-092F5140BA9B}"/>
    <cellStyle name="20% - Accent3 3 2 2 5" xfId="1899" xr:uid="{F6E51B54-316C-4EE5-9782-95FCCBBAB334}"/>
    <cellStyle name="20% - Accent3 3 2 3" xfId="915" xr:uid="{00000000-0005-0000-0000-00007E000000}"/>
    <cellStyle name="20% - Accent3 3 2 4" xfId="559" xr:uid="{00000000-0005-0000-0000-00007F000000}"/>
    <cellStyle name="20% - Accent3 3 2 5" xfId="1365" xr:uid="{C38B6F04-9E0C-45A9-8FEF-0864D8C48ED9}"/>
    <cellStyle name="20% - Accent3 3 2 6" xfId="1721" xr:uid="{A98FB299-E460-4587-BEB4-EC0AE7AB303F}"/>
    <cellStyle name="20% - Accent3 3 3" xfId="290" xr:uid="{00000000-0005-0000-0000-000080000000}"/>
    <cellStyle name="20% - Accent3 3 3 2" xfId="1002" xr:uid="{00000000-0005-0000-0000-000081000000}"/>
    <cellStyle name="20% - Accent3 3 3 3" xfId="646" xr:uid="{00000000-0005-0000-0000-000082000000}"/>
    <cellStyle name="20% - Accent3 3 3 4" xfId="1452" xr:uid="{DAA60CA6-0B89-49BA-9BAA-E55AD4575C22}"/>
    <cellStyle name="20% - Accent3 3 3 5" xfId="1808" xr:uid="{9DB786B2-8B81-418A-9F4F-24E8844E62E3}"/>
    <cellStyle name="20% - Accent3 3 4" xfId="824" xr:uid="{00000000-0005-0000-0000-000083000000}"/>
    <cellStyle name="20% - Accent3 3 5" xfId="468" xr:uid="{00000000-0005-0000-0000-000084000000}"/>
    <cellStyle name="20% - Accent3 3 6" xfId="1274" xr:uid="{F3DB0619-12EB-4CC3-9945-C5CB12734050}"/>
    <cellStyle name="20% - Accent3 3 7" xfId="1630" xr:uid="{111063E8-7A64-42E5-9496-713114C9FAB2}"/>
    <cellStyle name="20% - Accent3 4" xfId="161" xr:uid="{00000000-0005-0000-0000-000085000000}"/>
    <cellStyle name="20% - Accent3 4 2" xfId="339" xr:uid="{00000000-0005-0000-0000-000086000000}"/>
    <cellStyle name="20% - Accent3 4 2 2" xfId="1051" xr:uid="{00000000-0005-0000-0000-000087000000}"/>
    <cellStyle name="20% - Accent3 4 2 3" xfId="695" xr:uid="{00000000-0005-0000-0000-000088000000}"/>
    <cellStyle name="20% - Accent3 4 2 4" xfId="1501" xr:uid="{EDA5B542-CA86-4582-A3E5-89D8A1A5EB15}"/>
    <cellStyle name="20% - Accent3 4 2 5" xfId="1857" xr:uid="{872D65C0-D67C-4E38-8CCE-94FA7600AB00}"/>
    <cellStyle name="20% - Accent3 4 3" xfId="873" xr:uid="{00000000-0005-0000-0000-000089000000}"/>
    <cellStyle name="20% - Accent3 4 4" xfId="517" xr:uid="{00000000-0005-0000-0000-00008A000000}"/>
    <cellStyle name="20% - Accent3 4 5" xfId="1323" xr:uid="{4996487C-79ED-48C8-8318-286CE99D0419}"/>
    <cellStyle name="20% - Accent3 4 6" xfId="1679" xr:uid="{1FB3125A-477E-4810-8AFC-4EDFF57DAA6D}"/>
    <cellStyle name="20% - Accent3 5" xfId="248" xr:uid="{00000000-0005-0000-0000-00008B000000}"/>
    <cellStyle name="20% - Accent3 5 2" xfId="960" xr:uid="{00000000-0005-0000-0000-00008C000000}"/>
    <cellStyle name="20% - Accent3 5 3" xfId="604" xr:uid="{00000000-0005-0000-0000-00008D000000}"/>
    <cellStyle name="20% - Accent3 5 4" xfId="1410" xr:uid="{B1E2682E-EB42-4F44-9037-AFF5C0D6D9E2}"/>
    <cellStyle name="20% - Accent3 5 5" xfId="1766" xr:uid="{055C6F7D-0F74-40B4-A6DC-EC20B1C20C26}"/>
    <cellStyle name="20% - Accent3 6" xfId="782" xr:uid="{00000000-0005-0000-0000-00008E000000}"/>
    <cellStyle name="20% - Accent3 7" xfId="426" xr:uid="{00000000-0005-0000-0000-00008F000000}"/>
    <cellStyle name="20% - Accent3 8" xfId="1232" xr:uid="{6C26A2B9-48ED-4395-A5E8-F0A7C29A37ED}"/>
    <cellStyle name="20% - Accent3 9" xfId="1588" xr:uid="{554AD070-22B7-4368-828D-273FF58B4728}"/>
    <cellStyle name="20% - Accent4" xfId="57" builtinId="42" customBuiltin="1"/>
    <cellStyle name="20% - Accent4 2" xfId="92" xr:uid="{00000000-0005-0000-0000-000091000000}"/>
    <cellStyle name="20% - Accent4 2 2" xfId="114" xr:uid="{00000000-0005-0000-0000-000092000000}"/>
    <cellStyle name="20% - Accent4 2 2 2" xfId="206" xr:uid="{00000000-0005-0000-0000-000093000000}"/>
    <cellStyle name="20% - Accent4 2 2 2 2" xfId="384" xr:uid="{00000000-0005-0000-0000-000094000000}"/>
    <cellStyle name="20% - Accent4 2 2 2 2 2" xfId="1096" xr:uid="{00000000-0005-0000-0000-000095000000}"/>
    <cellStyle name="20% - Accent4 2 2 2 2 3" xfId="740" xr:uid="{00000000-0005-0000-0000-000096000000}"/>
    <cellStyle name="20% - Accent4 2 2 2 2 4" xfId="1546" xr:uid="{DAD2C6C3-881E-49E6-9DF4-C3DD33DF7217}"/>
    <cellStyle name="20% - Accent4 2 2 2 2 5" xfId="1902" xr:uid="{5F1D69C7-97BA-4FBB-87D4-44155B848AF1}"/>
    <cellStyle name="20% - Accent4 2 2 2 3" xfId="918" xr:uid="{00000000-0005-0000-0000-000097000000}"/>
    <cellStyle name="20% - Accent4 2 2 2 4" xfId="562" xr:uid="{00000000-0005-0000-0000-000098000000}"/>
    <cellStyle name="20% - Accent4 2 2 2 5" xfId="1368" xr:uid="{2F7A812F-0D68-4A90-A733-25C6BB25CCB3}"/>
    <cellStyle name="20% - Accent4 2 2 2 6" xfId="1724" xr:uid="{7CBAB0CA-67AB-4B8A-9DFF-45DD74B26F56}"/>
    <cellStyle name="20% - Accent4 2 2 3" xfId="293" xr:uid="{00000000-0005-0000-0000-000099000000}"/>
    <cellStyle name="20% - Accent4 2 2 3 2" xfId="1005" xr:uid="{00000000-0005-0000-0000-00009A000000}"/>
    <cellStyle name="20% - Accent4 2 2 3 3" xfId="649" xr:uid="{00000000-0005-0000-0000-00009B000000}"/>
    <cellStyle name="20% - Accent4 2 2 3 4" xfId="1455" xr:uid="{F54A4699-85F8-4BB6-A339-AB83663B015A}"/>
    <cellStyle name="20% - Accent4 2 2 3 5" xfId="1811" xr:uid="{6AA38920-DB2D-4F17-9548-F87F27B232D4}"/>
    <cellStyle name="20% - Accent4 2 2 4" xfId="827" xr:uid="{00000000-0005-0000-0000-00009C000000}"/>
    <cellStyle name="20% - Accent4 2 2 5" xfId="471" xr:uid="{00000000-0005-0000-0000-00009D000000}"/>
    <cellStyle name="20% - Accent4 2 2 6" xfId="1277" xr:uid="{5CB05144-6126-4A40-91C0-CB35CF9B6CDE}"/>
    <cellStyle name="20% - Accent4 2 2 7" xfId="1633" xr:uid="{E7C61BDC-3537-45F1-97B2-88BF8E9F10A5}"/>
    <cellStyle name="20% - Accent4 2 3" xfId="186" xr:uid="{00000000-0005-0000-0000-00009E000000}"/>
    <cellStyle name="20% - Accent4 2 3 2" xfId="364" xr:uid="{00000000-0005-0000-0000-00009F000000}"/>
    <cellStyle name="20% - Accent4 2 3 2 2" xfId="1076" xr:uid="{00000000-0005-0000-0000-0000A0000000}"/>
    <cellStyle name="20% - Accent4 2 3 2 3" xfId="720" xr:uid="{00000000-0005-0000-0000-0000A1000000}"/>
    <cellStyle name="20% - Accent4 2 3 2 4" xfId="1526" xr:uid="{7B3233C6-FFAA-49E2-B563-FF1C550A73F9}"/>
    <cellStyle name="20% - Accent4 2 3 2 5" xfId="1882" xr:uid="{1C33B65E-352B-4E53-BAE8-46AF84B8FEAF}"/>
    <cellStyle name="20% - Accent4 2 3 3" xfId="898" xr:uid="{00000000-0005-0000-0000-0000A2000000}"/>
    <cellStyle name="20% - Accent4 2 3 4" xfId="542" xr:uid="{00000000-0005-0000-0000-0000A3000000}"/>
    <cellStyle name="20% - Accent4 2 3 5" xfId="1348" xr:uid="{9DCF281B-879C-456B-BEAF-696924964569}"/>
    <cellStyle name="20% - Accent4 2 3 6" xfId="1704" xr:uid="{A7DB1981-6374-4BEB-92CC-F676CFA85EE1}"/>
    <cellStyle name="20% - Accent4 2 4" xfId="273" xr:uid="{00000000-0005-0000-0000-0000A4000000}"/>
    <cellStyle name="20% - Accent4 2 4 2" xfId="985" xr:uid="{00000000-0005-0000-0000-0000A5000000}"/>
    <cellStyle name="20% - Accent4 2 4 3" xfId="629" xr:uid="{00000000-0005-0000-0000-0000A6000000}"/>
    <cellStyle name="20% - Accent4 2 4 4" xfId="1435" xr:uid="{7B87EC31-908D-4BDF-8271-8ACDE5607045}"/>
    <cellStyle name="20% - Accent4 2 4 5" xfId="1791" xr:uid="{92632251-0253-498D-A045-44F823FB0ABD}"/>
    <cellStyle name="20% - Accent4 2 5" xfId="807" xr:uid="{00000000-0005-0000-0000-0000A7000000}"/>
    <cellStyle name="20% - Accent4 2 6" xfId="451" xr:uid="{00000000-0005-0000-0000-0000A8000000}"/>
    <cellStyle name="20% - Accent4 2 7" xfId="1257" xr:uid="{CD09209C-82BD-4A21-8248-CD531CDF3703}"/>
    <cellStyle name="20% - Accent4 2 8" xfId="1613" xr:uid="{E538A23A-FF1D-4D60-B343-E5F888CF33D6}"/>
    <cellStyle name="20% - Accent4 3" xfId="113" xr:uid="{00000000-0005-0000-0000-0000A9000000}"/>
    <cellStyle name="20% - Accent4 3 2" xfId="205" xr:uid="{00000000-0005-0000-0000-0000AA000000}"/>
    <cellStyle name="20% - Accent4 3 2 2" xfId="383" xr:uid="{00000000-0005-0000-0000-0000AB000000}"/>
    <cellStyle name="20% - Accent4 3 2 2 2" xfId="1095" xr:uid="{00000000-0005-0000-0000-0000AC000000}"/>
    <cellStyle name="20% - Accent4 3 2 2 3" xfId="739" xr:uid="{00000000-0005-0000-0000-0000AD000000}"/>
    <cellStyle name="20% - Accent4 3 2 2 4" xfId="1545" xr:uid="{B14E5139-3FE0-4CCF-9E0D-CAE0F26EC2EF}"/>
    <cellStyle name="20% - Accent4 3 2 2 5" xfId="1901" xr:uid="{952037C4-D060-49E5-ABFA-C82E0F34D2A2}"/>
    <cellStyle name="20% - Accent4 3 2 3" xfId="917" xr:uid="{00000000-0005-0000-0000-0000AE000000}"/>
    <cellStyle name="20% - Accent4 3 2 4" xfId="561" xr:uid="{00000000-0005-0000-0000-0000AF000000}"/>
    <cellStyle name="20% - Accent4 3 2 5" xfId="1367" xr:uid="{C8D7688D-64D5-4560-82F8-2B45661F1114}"/>
    <cellStyle name="20% - Accent4 3 2 6" xfId="1723" xr:uid="{EB424C7A-2BE5-482D-9CE7-3598E92E571D}"/>
    <cellStyle name="20% - Accent4 3 3" xfId="292" xr:uid="{00000000-0005-0000-0000-0000B0000000}"/>
    <cellStyle name="20% - Accent4 3 3 2" xfId="1004" xr:uid="{00000000-0005-0000-0000-0000B1000000}"/>
    <cellStyle name="20% - Accent4 3 3 3" xfId="648" xr:uid="{00000000-0005-0000-0000-0000B2000000}"/>
    <cellStyle name="20% - Accent4 3 3 4" xfId="1454" xr:uid="{A00E2C74-09C4-4BEA-BB2B-5F3F1F1770A7}"/>
    <cellStyle name="20% - Accent4 3 3 5" xfId="1810" xr:uid="{658081FA-865F-483A-BD1F-D0B044892821}"/>
    <cellStyle name="20% - Accent4 3 4" xfId="826" xr:uid="{00000000-0005-0000-0000-0000B3000000}"/>
    <cellStyle name="20% - Accent4 3 5" xfId="470" xr:uid="{00000000-0005-0000-0000-0000B4000000}"/>
    <cellStyle name="20% - Accent4 3 6" xfId="1276" xr:uid="{4E8F7BB3-F063-4431-9450-294DBBAF546B}"/>
    <cellStyle name="20% - Accent4 3 7" xfId="1632" xr:uid="{2F2F63C0-36D2-427A-8B00-522EB5039D1F}"/>
    <cellStyle name="20% - Accent4 4" xfId="163" xr:uid="{00000000-0005-0000-0000-0000B5000000}"/>
    <cellStyle name="20% - Accent4 4 2" xfId="341" xr:uid="{00000000-0005-0000-0000-0000B6000000}"/>
    <cellStyle name="20% - Accent4 4 2 2" xfId="1053" xr:uid="{00000000-0005-0000-0000-0000B7000000}"/>
    <cellStyle name="20% - Accent4 4 2 3" xfId="697" xr:uid="{00000000-0005-0000-0000-0000B8000000}"/>
    <cellStyle name="20% - Accent4 4 2 4" xfId="1503" xr:uid="{AA8696A6-2653-40B3-A90E-09DE0E061686}"/>
    <cellStyle name="20% - Accent4 4 2 5" xfId="1859" xr:uid="{326E8B7C-3727-4507-83FD-98A32D814F91}"/>
    <cellStyle name="20% - Accent4 4 3" xfId="875" xr:uid="{00000000-0005-0000-0000-0000B9000000}"/>
    <cellStyle name="20% - Accent4 4 4" xfId="519" xr:uid="{00000000-0005-0000-0000-0000BA000000}"/>
    <cellStyle name="20% - Accent4 4 5" xfId="1325" xr:uid="{95ED6121-3478-4775-9C23-4E3A0EBAF539}"/>
    <cellStyle name="20% - Accent4 4 6" xfId="1681" xr:uid="{8F12AA82-3B08-4AAC-AB3F-D9919D258237}"/>
    <cellStyle name="20% - Accent4 5" xfId="250" xr:uid="{00000000-0005-0000-0000-0000BB000000}"/>
    <cellStyle name="20% - Accent4 5 2" xfId="962" xr:uid="{00000000-0005-0000-0000-0000BC000000}"/>
    <cellStyle name="20% - Accent4 5 3" xfId="606" xr:uid="{00000000-0005-0000-0000-0000BD000000}"/>
    <cellStyle name="20% - Accent4 5 4" xfId="1412" xr:uid="{C2926EE5-5AD4-40C5-B481-4B379E2FD5A4}"/>
    <cellStyle name="20% - Accent4 5 5" xfId="1768" xr:uid="{F669ECE9-C25B-42E2-A8E4-683FB30EB661}"/>
    <cellStyle name="20% - Accent4 6" xfId="784" xr:uid="{00000000-0005-0000-0000-0000BE000000}"/>
    <cellStyle name="20% - Accent4 7" xfId="428" xr:uid="{00000000-0005-0000-0000-0000BF000000}"/>
    <cellStyle name="20% - Accent4 8" xfId="1234" xr:uid="{EFF8C9C3-C2EC-4C8D-91DA-0B2B20B586CD}"/>
    <cellStyle name="20% - Accent4 9" xfId="1590" xr:uid="{ADC8D695-0F5A-4394-B3F9-2E2838A327A8}"/>
    <cellStyle name="20% - Accent5" xfId="61" builtinId="46" customBuiltin="1"/>
    <cellStyle name="20% - Accent5 2" xfId="94" xr:uid="{00000000-0005-0000-0000-0000C1000000}"/>
    <cellStyle name="20% - Accent5 2 2" xfId="116" xr:uid="{00000000-0005-0000-0000-0000C2000000}"/>
    <cellStyle name="20% - Accent5 2 2 2" xfId="208" xr:uid="{00000000-0005-0000-0000-0000C3000000}"/>
    <cellStyle name="20% - Accent5 2 2 2 2" xfId="386" xr:uid="{00000000-0005-0000-0000-0000C4000000}"/>
    <cellStyle name="20% - Accent5 2 2 2 2 2" xfId="1098" xr:uid="{00000000-0005-0000-0000-0000C5000000}"/>
    <cellStyle name="20% - Accent5 2 2 2 2 3" xfId="742" xr:uid="{00000000-0005-0000-0000-0000C6000000}"/>
    <cellStyle name="20% - Accent5 2 2 2 2 4" xfId="1548" xr:uid="{B3210894-1DB6-4707-BF19-5898D6AAB384}"/>
    <cellStyle name="20% - Accent5 2 2 2 2 5" xfId="1904" xr:uid="{AAD5F70F-A63D-40E4-9296-0D5962988841}"/>
    <cellStyle name="20% - Accent5 2 2 2 3" xfId="920" xr:uid="{00000000-0005-0000-0000-0000C7000000}"/>
    <cellStyle name="20% - Accent5 2 2 2 4" xfId="564" xr:uid="{00000000-0005-0000-0000-0000C8000000}"/>
    <cellStyle name="20% - Accent5 2 2 2 5" xfId="1370" xr:uid="{6FF63871-0AD0-4F4F-811B-A8F2E9CB58A4}"/>
    <cellStyle name="20% - Accent5 2 2 2 6" xfId="1726" xr:uid="{0ADE6A5E-4AFA-41E9-AD4B-941E82770455}"/>
    <cellStyle name="20% - Accent5 2 2 3" xfId="295" xr:uid="{00000000-0005-0000-0000-0000C9000000}"/>
    <cellStyle name="20% - Accent5 2 2 3 2" xfId="1007" xr:uid="{00000000-0005-0000-0000-0000CA000000}"/>
    <cellStyle name="20% - Accent5 2 2 3 3" xfId="651" xr:uid="{00000000-0005-0000-0000-0000CB000000}"/>
    <cellStyle name="20% - Accent5 2 2 3 4" xfId="1457" xr:uid="{DEE4EF28-1A7A-4862-958F-FE910C2FC502}"/>
    <cellStyle name="20% - Accent5 2 2 3 5" xfId="1813" xr:uid="{42FF5F8D-E860-40C3-AF69-E2B25E84F4A1}"/>
    <cellStyle name="20% - Accent5 2 2 4" xfId="829" xr:uid="{00000000-0005-0000-0000-0000CC000000}"/>
    <cellStyle name="20% - Accent5 2 2 5" xfId="473" xr:uid="{00000000-0005-0000-0000-0000CD000000}"/>
    <cellStyle name="20% - Accent5 2 2 6" xfId="1279" xr:uid="{239695B4-5762-4E93-B901-0BA1AF283519}"/>
    <cellStyle name="20% - Accent5 2 2 7" xfId="1635" xr:uid="{9B2E1C75-5918-4B95-A5DE-CD1C7B7B3014}"/>
    <cellStyle name="20% - Accent5 2 3" xfId="188" xr:uid="{00000000-0005-0000-0000-0000CE000000}"/>
    <cellStyle name="20% - Accent5 2 3 2" xfId="366" xr:uid="{00000000-0005-0000-0000-0000CF000000}"/>
    <cellStyle name="20% - Accent5 2 3 2 2" xfId="1078" xr:uid="{00000000-0005-0000-0000-0000D0000000}"/>
    <cellStyle name="20% - Accent5 2 3 2 3" xfId="722" xr:uid="{00000000-0005-0000-0000-0000D1000000}"/>
    <cellStyle name="20% - Accent5 2 3 2 4" xfId="1528" xr:uid="{1C7DE8DD-62FB-4921-9AE4-4E880995F9E6}"/>
    <cellStyle name="20% - Accent5 2 3 2 5" xfId="1884" xr:uid="{4C806F48-6FD6-4A62-9058-B1694C515AFE}"/>
    <cellStyle name="20% - Accent5 2 3 3" xfId="900" xr:uid="{00000000-0005-0000-0000-0000D2000000}"/>
    <cellStyle name="20% - Accent5 2 3 4" xfId="544" xr:uid="{00000000-0005-0000-0000-0000D3000000}"/>
    <cellStyle name="20% - Accent5 2 3 5" xfId="1350" xr:uid="{44833DBB-5F4A-4659-9D32-46FBDD3FA58A}"/>
    <cellStyle name="20% - Accent5 2 3 6" xfId="1706" xr:uid="{8EB73D7A-52AD-4669-BE80-77BB49111BCF}"/>
    <cellStyle name="20% - Accent5 2 4" xfId="275" xr:uid="{00000000-0005-0000-0000-0000D4000000}"/>
    <cellStyle name="20% - Accent5 2 4 2" xfId="987" xr:uid="{00000000-0005-0000-0000-0000D5000000}"/>
    <cellStyle name="20% - Accent5 2 4 3" xfId="631" xr:uid="{00000000-0005-0000-0000-0000D6000000}"/>
    <cellStyle name="20% - Accent5 2 4 4" xfId="1437" xr:uid="{0ECAF442-C037-429C-8D20-FF5365EC8157}"/>
    <cellStyle name="20% - Accent5 2 4 5" xfId="1793" xr:uid="{4E869901-2FF0-4CD8-82C1-AB906B05849C}"/>
    <cellStyle name="20% - Accent5 2 5" xfId="809" xr:uid="{00000000-0005-0000-0000-0000D7000000}"/>
    <cellStyle name="20% - Accent5 2 6" xfId="453" xr:uid="{00000000-0005-0000-0000-0000D8000000}"/>
    <cellStyle name="20% - Accent5 2 7" xfId="1259" xr:uid="{1DEC5EB1-012C-4DE2-B4BF-AAA9D8E77BFC}"/>
    <cellStyle name="20% - Accent5 2 8" xfId="1615" xr:uid="{46682AFD-0442-4A91-AB66-7E8E295F3BB5}"/>
    <cellStyle name="20% - Accent5 3" xfId="115" xr:uid="{00000000-0005-0000-0000-0000D9000000}"/>
    <cellStyle name="20% - Accent5 3 2" xfId="207" xr:uid="{00000000-0005-0000-0000-0000DA000000}"/>
    <cellStyle name="20% - Accent5 3 2 2" xfId="385" xr:uid="{00000000-0005-0000-0000-0000DB000000}"/>
    <cellStyle name="20% - Accent5 3 2 2 2" xfId="1097" xr:uid="{00000000-0005-0000-0000-0000DC000000}"/>
    <cellStyle name="20% - Accent5 3 2 2 3" xfId="741" xr:uid="{00000000-0005-0000-0000-0000DD000000}"/>
    <cellStyle name="20% - Accent5 3 2 2 4" xfId="1547" xr:uid="{685192AF-56DB-4357-A4EC-B907167CA68B}"/>
    <cellStyle name="20% - Accent5 3 2 2 5" xfId="1903" xr:uid="{96031013-0594-4CD5-BC2F-8FAB47DF9882}"/>
    <cellStyle name="20% - Accent5 3 2 3" xfId="919" xr:uid="{00000000-0005-0000-0000-0000DE000000}"/>
    <cellStyle name="20% - Accent5 3 2 4" xfId="563" xr:uid="{00000000-0005-0000-0000-0000DF000000}"/>
    <cellStyle name="20% - Accent5 3 2 5" xfId="1369" xr:uid="{DE36BDFA-D670-49FC-A54C-EF5BA402A0DD}"/>
    <cellStyle name="20% - Accent5 3 2 6" xfId="1725" xr:uid="{CA1A92FA-73AD-41D6-9755-1C8147A200F9}"/>
    <cellStyle name="20% - Accent5 3 3" xfId="294" xr:uid="{00000000-0005-0000-0000-0000E0000000}"/>
    <cellStyle name="20% - Accent5 3 3 2" xfId="1006" xr:uid="{00000000-0005-0000-0000-0000E1000000}"/>
    <cellStyle name="20% - Accent5 3 3 3" xfId="650" xr:uid="{00000000-0005-0000-0000-0000E2000000}"/>
    <cellStyle name="20% - Accent5 3 3 4" xfId="1456" xr:uid="{4079A0B2-620E-4DB6-9186-5088A60768A6}"/>
    <cellStyle name="20% - Accent5 3 3 5" xfId="1812" xr:uid="{2BDE0A3B-EDA4-418F-AF9D-A4100BB073CC}"/>
    <cellStyle name="20% - Accent5 3 4" xfId="828" xr:uid="{00000000-0005-0000-0000-0000E3000000}"/>
    <cellStyle name="20% - Accent5 3 5" xfId="472" xr:uid="{00000000-0005-0000-0000-0000E4000000}"/>
    <cellStyle name="20% - Accent5 3 6" xfId="1278" xr:uid="{2FBA42F1-A3AB-43AD-A019-C79CCC467564}"/>
    <cellStyle name="20% - Accent5 3 7" xfId="1634" xr:uid="{0965F953-759D-45E0-9283-7545B5BA7596}"/>
    <cellStyle name="20% - Accent5 4" xfId="165" xr:uid="{00000000-0005-0000-0000-0000E5000000}"/>
    <cellStyle name="20% - Accent5 4 2" xfId="343" xr:uid="{00000000-0005-0000-0000-0000E6000000}"/>
    <cellStyle name="20% - Accent5 4 2 2" xfId="1055" xr:uid="{00000000-0005-0000-0000-0000E7000000}"/>
    <cellStyle name="20% - Accent5 4 2 3" xfId="699" xr:uid="{00000000-0005-0000-0000-0000E8000000}"/>
    <cellStyle name="20% - Accent5 4 2 4" xfId="1505" xr:uid="{6A7A5D40-7828-4738-8973-10F8ED351E69}"/>
    <cellStyle name="20% - Accent5 4 2 5" xfId="1861" xr:uid="{0D0AE191-C073-4AFD-9EAC-39EF11352AF1}"/>
    <cellStyle name="20% - Accent5 4 3" xfId="877" xr:uid="{00000000-0005-0000-0000-0000E9000000}"/>
    <cellStyle name="20% - Accent5 4 4" xfId="521" xr:uid="{00000000-0005-0000-0000-0000EA000000}"/>
    <cellStyle name="20% - Accent5 4 5" xfId="1327" xr:uid="{4D9E6F67-E519-44D6-B1EE-4E33DB980D50}"/>
    <cellStyle name="20% - Accent5 4 6" xfId="1683" xr:uid="{BE3A5BE5-7596-4C46-855B-EA2BDB5D97A5}"/>
    <cellStyle name="20% - Accent5 5" xfId="252" xr:uid="{00000000-0005-0000-0000-0000EB000000}"/>
    <cellStyle name="20% - Accent5 5 2" xfId="964" xr:uid="{00000000-0005-0000-0000-0000EC000000}"/>
    <cellStyle name="20% - Accent5 5 3" xfId="608" xr:uid="{00000000-0005-0000-0000-0000ED000000}"/>
    <cellStyle name="20% - Accent5 5 4" xfId="1414" xr:uid="{19CC3A0E-B5FC-41DB-BCDE-1A771BF57DCD}"/>
    <cellStyle name="20% - Accent5 5 5" xfId="1770" xr:uid="{248D8443-0FD8-4F6D-B228-3B12E8912890}"/>
    <cellStyle name="20% - Accent5 6" xfId="786" xr:uid="{00000000-0005-0000-0000-0000EE000000}"/>
    <cellStyle name="20% - Accent5 7" xfId="430" xr:uid="{00000000-0005-0000-0000-0000EF000000}"/>
    <cellStyle name="20% - Accent5 8" xfId="1236" xr:uid="{CD8E7CFF-2930-4BF4-9166-9E0B283C3909}"/>
    <cellStyle name="20% - Accent5 9" xfId="1592" xr:uid="{FF10E4C3-E2E6-498D-9EF8-264832FAA552}"/>
    <cellStyle name="20% - Accent6" xfId="65" builtinId="50" customBuiltin="1"/>
    <cellStyle name="20% - Accent6 2" xfId="96" xr:uid="{00000000-0005-0000-0000-0000F1000000}"/>
    <cellStyle name="20% - Accent6 2 2" xfId="118" xr:uid="{00000000-0005-0000-0000-0000F2000000}"/>
    <cellStyle name="20% - Accent6 2 2 2" xfId="210" xr:uid="{00000000-0005-0000-0000-0000F3000000}"/>
    <cellStyle name="20% - Accent6 2 2 2 2" xfId="388" xr:uid="{00000000-0005-0000-0000-0000F4000000}"/>
    <cellStyle name="20% - Accent6 2 2 2 2 2" xfId="1100" xr:uid="{00000000-0005-0000-0000-0000F5000000}"/>
    <cellStyle name="20% - Accent6 2 2 2 2 3" xfId="744" xr:uid="{00000000-0005-0000-0000-0000F6000000}"/>
    <cellStyle name="20% - Accent6 2 2 2 2 4" xfId="1550" xr:uid="{2A744EF1-CF91-43C0-856A-47ABB6BA794E}"/>
    <cellStyle name="20% - Accent6 2 2 2 2 5" xfId="1906" xr:uid="{E8228F1D-B9D0-4161-8FA8-F0E2A5DC3B9A}"/>
    <cellStyle name="20% - Accent6 2 2 2 3" xfId="922" xr:uid="{00000000-0005-0000-0000-0000F7000000}"/>
    <cellStyle name="20% - Accent6 2 2 2 4" xfId="566" xr:uid="{00000000-0005-0000-0000-0000F8000000}"/>
    <cellStyle name="20% - Accent6 2 2 2 5" xfId="1372" xr:uid="{DF61AA16-D8E7-4334-B190-7C99451B3DCD}"/>
    <cellStyle name="20% - Accent6 2 2 2 6" xfId="1728" xr:uid="{C8661944-79C2-4467-BF60-C80A12E5A7D1}"/>
    <cellStyle name="20% - Accent6 2 2 3" xfId="297" xr:uid="{00000000-0005-0000-0000-0000F9000000}"/>
    <cellStyle name="20% - Accent6 2 2 3 2" xfId="1009" xr:uid="{00000000-0005-0000-0000-0000FA000000}"/>
    <cellStyle name="20% - Accent6 2 2 3 3" xfId="653" xr:uid="{00000000-0005-0000-0000-0000FB000000}"/>
    <cellStyle name="20% - Accent6 2 2 3 4" xfId="1459" xr:uid="{769B78C0-A90B-4DC0-B23A-DDE396E8F1E9}"/>
    <cellStyle name="20% - Accent6 2 2 3 5" xfId="1815" xr:uid="{132BD534-A4F2-4EEF-A3D6-8A578C8D614B}"/>
    <cellStyle name="20% - Accent6 2 2 4" xfId="831" xr:uid="{00000000-0005-0000-0000-0000FC000000}"/>
    <cellStyle name="20% - Accent6 2 2 5" xfId="475" xr:uid="{00000000-0005-0000-0000-0000FD000000}"/>
    <cellStyle name="20% - Accent6 2 2 6" xfId="1281" xr:uid="{7496CEBB-6AC5-48BD-B608-7EA76D3253EC}"/>
    <cellStyle name="20% - Accent6 2 2 7" xfId="1637" xr:uid="{330B47F9-5AD4-49C5-B984-2310CB82AFA8}"/>
    <cellStyle name="20% - Accent6 2 3" xfId="190" xr:uid="{00000000-0005-0000-0000-0000FE000000}"/>
    <cellStyle name="20% - Accent6 2 3 2" xfId="368" xr:uid="{00000000-0005-0000-0000-0000FF000000}"/>
    <cellStyle name="20% - Accent6 2 3 2 2" xfId="1080" xr:uid="{00000000-0005-0000-0000-000000010000}"/>
    <cellStyle name="20% - Accent6 2 3 2 3" xfId="724" xr:uid="{00000000-0005-0000-0000-000001010000}"/>
    <cellStyle name="20% - Accent6 2 3 2 4" xfId="1530" xr:uid="{521AC0C3-2886-4B1F-B16C-141FB0F543C0}"/>
    <cellStyle name="20% - Accent6 2 3 2 5" xfId="1886" xr:uid="{A160170A-D9C4-48EE-B01E-3DE149AF7B19}"/>
    <cellStyle name="20% - Accent6 2 3 3" xfId="902" xr:uid="{00000000-0005-0000-0000-000002010000}"/>
    <cellStyle name="20% - Accent6 2 3 4" xfId="546" xr:uid="{00000000-0005-0000-0000-000003010000}"/>
    <cellStyle name="20% - Accent6 2 3 5" xfId="1352" xr:uid="{AC2D855B-7277-4065-A21D-31ED526FDE78}"/>
    <cellStyle name="20% - Accent6 2 3 6" xfId="1708" xr:uid="{668EDF78-5274-452A-BC5C-DE89909CD350}"/>
    <cellStyle name="20% - Accent6 2 4" xfId="277" xr:uid="{00000000-0005-0000-0000-000004010000}"/>
    <cellStyle name="20% - Accent6 2 4 2" xfId="989" xr:uid="{00000000-0005-0000-0000-000005010000}"/>
    <cellStyle name="20% - Accent6 2 4 3" xfId="633" xr:uid="{00000000-0005-0000-0000-000006010000}"/>
    <cellStyle name="20% - Accent6 2 4 4" xfId="1439" xr:uid="{765E62D4-EC20-452A-B333-88F1C23EB744}"/>
    <cellStyle name="20% - Accent6 2 4 5" xfId="1795" xr:uid="{94AA11B0-6641-46DB-8E8A-69ABC028C16D}"/>
    <cellStyle name="20% - Accent6 2 5" xfId="811" xr:uid="{00000000-0005-0000-0000-000007010000}"/>
    <cellStyle name="20% - Accent6 2 6" xfId="455" xr:uid="{00000000-0005-0000-0000-000008010000}"/>
    <cellStyle name="20% - Accent6 2 7" xfId="1261" xr:uid="{76258B06-4BCF-49B0-AF73-F3402E84E757}"/>
    <cellStyle name="20% - Accent6 2 8" xfId="1617" xr:uid="{729507C9-1312-4F8B-8B43-2D4D6F79EF0E}"/>
    <cellStyle name="20% - Accent6 3" xfId="117" xr:uid="{00000000-0005-0000-0000-000009010000}"/>
    <cellStyle name="20% - Accent6 3 2" xfId="209" xr:uid="{00000000-0005-0000-0000-00000A010000}"/>
    <cellStyle name="20% - Accent6 3 2 2" xfId="387" xr:uid="{00000000-0005-0000-0000-00000B010000}"/>
    <cellStyle name="20% - Accent6 3 2 2 2" xfId="1099" xr:uid="{00000000-0005-0000-0000-00000C010000}"/>
    <cellStyle name="20% - Accent6 3 2 2 3" xfId="743" xr:uid="{00000000-0005-0000-0000-00000D010000}"/>
    <cellStyle name="20% - Accent6 3 2 2 4" xfId="1549" xr:uid="{B4BE19F9-B6A6-4E17-BC39-22F871DC3788}"/>
    <cellStyle name="20% - Accent6 3 2 2 5" xfId="1905" xr:uid="{0301A576-89B2-4743-B832-785BF8DF14EE}"/>
    <cellStyle name="20% - Accent6 3 2 3" xfId="921" xr:uid="{00000000-0005-0000-0000-00000E010000}"/>
    <cellStyle name="20% - Accent6 3 2 4" xfId="565" xr:uid="{00000000-0005-0000-0000-00000F010000}"/>
    <cellStyle name="20% - Accent6 3 2 5" xfId="1371" xr:uid="{D88E431D-544B-4F90-95C5-7C3010385810}"/>
    <cellStyle name="20% - Accent6 3 2 6" xfId="1727" xr:uid="{09515F65-AB83-47B0-959A-D7A518EF638E}"/>
    <cellStyle name="20% - Accent6 3 3" xfId="296" xr:uid="{00000000-0005-0000-0000-000010010000}"/>
    <cellStyle name="20% - Accent6 3 3 2" xfId="1008" xr:uid="{00000000-0005-0000-0000-000011010000}"/>
    <cellStyle name="20% - Accent6 3 3 3" xfId="652" xr:uid="{00000000-0005-0000-0000-000012010000}"/>
    <cellStyle name="20% - Accent6 3 3 4" xfId="1458" xr:uid="{DEFE2572-15AA-4C4B-804A-5BF53AB66CF9}"/>
    <cellStyle name="20% - Accent6 3 3 5" xfId="1814" xr:uid="{4374A3A6-1B51-4CE8-8C44-594ACF27D00B}"/>
    <cellStyle name="20% - Accent6 3 4" xfId="830" xr:uid="{00000000-0005-0000-0000-000013010000}"/>
    <cellStyle name="20% - Accent6 3 5" xfId="474" xr:uid="{00000000-0005-0000-0000-000014010000}"/>
    <cellStyle name="20% - Accent6 3 6" xfId="1280" xr:uid="{113E0E1F-0EDC-4D6C-9DD0-C7D9DD92993B}"/>
    <cellStyle name="20% - Accent6 3 7" xfId="1636" xr:uid="{36482C39-3F19-4E1B-9D9C-28FD81919266}"/>
    <cellStyle name="20% - Accent6 4" xfId="167" xr:uid="{00000000-0005-0000-0000-000015010000}"/>
    <cellStyle name="20% - Accent6 4 2" xfId="345" xr:uid="{00000000-0005-0000-0000-000016010000}"/>
    <cellStyle name="20% - Accent6 4 2 2" xfId="1057" xr:uid="{00000000-0005-0000-0000-000017010000}"/>
    <cellStyle name="20% - Accent6 4 2 3" xfId="701" xr:uid="{00000000-0005-0000-0000-000018010000}"/>
    <cellStyle name="20% - Accent6 4 2 4" xfId="1507" xr:uid="{4A93AB65-5D44-45C9-B2ED-5E86B8796ABC}"/>
    <cellStyle name="20% - Accent6 4 2 5" xfId="1863" xr:uid="{9168BEDE-9210-4804-9642-5770D74EE8BE}"/>
    <cellStyle name="20% - Accent6 4 3" xfId="879" xr:uid="{00000000-0005-0000-0000-000019010000}"/>
    <cellStyle name="20% - Accent6 4 4" xfId="523" xr:uid="{00000000-0005-0000-0000-00001A010000}"/>
    <cellStyle name="20% - Accent6 4 5" xfId="1329" xr:uid="{DC775C9D-5504-481D-996D-B972F47AD127}"/>
    <cellStyle name="20% - Accent6 4 6" xfId="1685" xr:uid="{6EDED687-B358-4093-B5A4-6456B0B60F6E}"/>
    <cellStyle name="20% - Accent6 5" xfId="254" xr:uid="{00000000-0005-0000-0000-00001B010000}"/>
    <cellStyle name="20% - Accent6 5 2" xfId="966" xr:uid="{00000000-0005-0000-0000-00001C010000}"/>
    <cellStyle name="20% - Accent6 5 3" xfId="610" xr:uid="{00000000-0005-0000-0000-00001D010000}"/>
    <cellStyle name="20% - Accent6 5 4" xfId="1416" xr:uid="{01B15619-37F1-4E34-8EDF-3EE7AF627B06}"/>
    <cellStyle name="20% - Accent6 5 5" xfId="1772" xr:uid="{0D2CA253-B60F-4A47-9758-9A39C07C8DB8}"/>
    <cellStyle name="20% - Accent6 6" xfId="788" xr:uid="{00000000-0005-0000-0000-00001E010000}"/>
    <cellStyle name="20% - Accent6 7" xfId="432" xr:uid="{00000000-0005-0000-0000-00001F010000}"/>
    <cellStyle name="20% - Accent6 8" xfId="1238" xr:uid="{7D8C3C55-71A8-4610-B168-E86732846D07}"/>
    <cellStyle name="20% - Accent6 9" xfId="1594" xr:uid="{07146E5D-AC5A-45D1-AD62-CA81698B66F2}"/>
    <cellStyle name="40% - Accent1" xfId="46" builtinId="31" customBuiltin="1"/>
    <cellStyle name="40% - Accent1 2" xfId="87" xr:uid="{00000000-0005-0000-0000-000021010000}"/>
    <cellStyle name="40% - Accent1 2 2" xfId="120" xr:uid="{00000000-0005-0000-0000-000022010000}"/>
    <cellStyle name="40% - Accent1 2 2 2" xfId="212" xr:uid="{00000000-0005-0000-0000-000023010000}"/>
    <cellStyle name="40% - Accent1 2 2 2 2" xfId="390" xr:uid="{00000000-0005-0000-0000-000024010000}"/>
    <cellStyle name="40% - Accent1 2 2 2 2 2" xfId="1102" xr:uid="{00000000-0005-0000-0000-000025010000}"/>
    <cellStyle name="40% - Accent1 2 2 2 2 3" xfId="746" xr:uid="{00000000-0005-0000-0000-000026010000}"/>
    <cellStyle name="40% - Accent1 2 2 2 2 4" xfId="1552" xr:uid="{1CB57537-32EE-4915-9FBC-B1542DB46AAD}"/>
    <cellStyle name="40% - Accent1 2 2 2 2 5" xfId="1908" xr:uid="{49AE817A-7FE0-4119-8223-3AC2F5A5EBD9}"/>
    <cellStyle name="40% - Accent1 2 2 2 3" xfId="924" xr:uid="{00000000-0005-0000-0000-000027010000}"/>
    <cellStyle name="40% - Accent1 2 2 2 4" xfId="568" xr:uid="{00000000-0005-0000-0000-000028010000}"/>
    <cellStyle name="40% - Accent1 2 2 2 5" xfId="1374" xr:uid="{D88BB5E1-BC12-4B18-97F4-1035ABEDF0BA}"/>
    <cellStyle name="40% - Accent1 2 2 2 6" xfId="1730" xr:uid="{E3E53D0F-DD91-4CBB-B50A-E910A8F2DEF7}"/>
    <cellStyle name="40% - Accent1 2 2 3" xfId="299" xr:uid="{00000000-0005-0000-0000-000029010000}"/>
    <cellStyle name="40% - Accent1 2 2 3 2" xfId="1011" xr:uid="{00000000-0005-0000-0000-00002A010000}"/>
    <cellStyle name="40% - Accent1 2 2 3 3" xfId="655" xr:uid="{00000000-0005-0000-0000-00002B010000}"/>
    <cellStyle name="40% - Accent1 2 2 3 4" xfId="1461" xr:uid="{44E8636A-23F1-42DB-A37D-BE620E6A9665}"/>
    <cellStyle name="40% - Accent1 2 2 3 5" xfId="1817" xr:uid="{A49A9194-E18A-438B-9F9D-FCDEBF6A3184}"/>
    <cellStyle name="40% - Accent1 2 2 4" xfId="833" xr:uid="{00000000-0005-0000-0000-00002C010000}"/>
    <cellStyle name="40% - Accent1 2 2 5" xfId="477" xr:uid="{00000000-0005-0000-0000-00002D010000}"/>
    <cellStyle name="40% - Accent1 2 2 6" xfId="1283" xr:uid="{7E8BF9C5-41D5-4B8A-9E0E-7F64342DA449}"/>
    <cellStyle name="40% - Accent1 2 2 7" xfId="1639" xr:uid="{0B793DFD-CFD0-48E8-B587-12A53F44F723}"/>
    <cellStyle name="40% - Accent1 2 3" xfId="181" xr:uid="{00000000-0005-0000-0000-00002E010000}"/>
    <cellStyle name="40% - Accent1 2 3 2" xfId="359" xr:uid="{00000000-0005-0000-0000-00002F010000}"/>
    <cellStyle name="40% - Accent1 2 3 2 2" xfId="1071" xr:uid="{00000000-0005-0000-0000-000030010000}"/>
    <cellStyle name="40% - Accent1 2 3 2 3" xfId="715" xr:uid="{00000000-0005-0000-0000-000031010000}"/>
    <cellStyle name="40% - Accent1 2 3 2 4" xfId="1521" xr:uid="{1445A158-0FAA-4D14-A391-A16B2A48A5E2}"/>
    <cellStyle name="40% - Accent1 2 3 2 5" xfId="1877" xr:uid="{F47C48EE-AC11-4917-A342-7FFBB02FEF86}"/>
    <cellStyle name="40% - Accent1 2 3 3" xfId="893" xr:uid="{00000000-0005-0000-0000-000032010000}"/>
    <cellStyle name="40% - Accent1 2 3 4" xfId="537" xr:uid="{00000000-0005-0000-0000-000033010000}"/>
    <cellStyle name="40% - Accent1 2 3 5" xfId="1343" xr:uid="{8B6C73DF-C5CE-4364-BA6A-A11810A929FA}"/>
    <cellStyle name="40% - Accent1 2 3 6" xfId="1699" xr:uid="{A9C03B7D-43E5-4DB4-BE32-78D49A478CEB}"/>
    <cellStyle name="40% - Accent1 2 4" xfId="268" xr:uid="{00000000-0005-0000-0000-000034010000}"/>
    <cellStyle name="40% - Accent1 2 4 2" xfId="980" xr:uid="{00000000-0005-0000-0000-000035010000}"/>
    <cellStyle name="40% - Accent1 2 4 3" xfId="624" xr:uid="{00000000-0005-0000-0000-000036010000}"/>
    <cellStyle name="40% - Accent1 2 4 4" xfId="1430" xr:uid="{332E26E2-1756-41C0-8965-7B9CF0B709B0}"/>
    <cellStyle name="40% - Accent1 2 4 5" xfId="1786" xr:uid="{0FD2B01B-59AF-4F18-8EC5-95202D135465}"/>
    <cellStyle name="40% - Accent1 2 5" xfId="802" xr:uid="{00000000-0005-0000-0000-000037010000}"/>
    <cellStyle name="40% - Accent1 2 6" xfId="446" xr:uid="{00000000-0005-0000-0000-000038010000}"/>
    <cellStyle name="40% - Accent1 2 7" xfId="1252" xr:uid="{6BAE2FC0-75A3-4BE6-8CE6-5BDFB361B001}"/>
    <cellStyle name="40% - Accent1 2 8" xfId="1608" xr:uid="{EB0BFEFA-D2EA-4D13-B9D0-B4971A042CCE}"/>
    <cellStyle name="40% - Accent1 3" xfId="119" xr:uid="{00000000-0005-0000-0000-000039010000}"/>
    <cellStyle name="40% - Accent1 3 2" xfId="211" xr:uid="{00000000-0005-0000-0000-00003A010000}"/>
    <cellStyle name="40% - Accent1 3 2 2" xfId="389" xr:uid="{00000000-0005-0000-0000-00003B010000}"/>
    <cellStyle name="40% - Accent1 3 2 2 2" xfId="1101" xr:uid="{00000000-0005-0000-0000-00003C010000}"/>
    <cellStyle name="40% - Accent1 3 2 2 3" xfId="745" xr:uid="{00000000-0005-0000-0000-00003D010000}"/>
    <cellStyle name="40% - Accent1 3 2 2 4" xfId="1551" xr:uid="{BAC066DC-D3C9-495E-83E7-84B5CA3FBFFE}"/>
    <cellStyle name="40% - Accent1 3 2 2 5" xfId="1907" xr:uid="{2789B151-D252-421F-A257-0A3AB297A28B}"/>
    <cellStyle name="40% - Accent1 3 2 3" xfId="923" xr:uid="{00000000-0005-0000-0000-00003E010000}"/>
    <cellStyle name="40% - Accent1 3 2 4" xfId="567" xr:uid="{00000000-0005-0000-0000-00003F010000}"/>
    <cellStyle name="40% - Accent1 3 2 5" xfId="1373" xr:uid="{B94A4AAF-0DB9-4CA3-85C2-7861F1B253C3}"/>
    <cellStyle name="40% - Accent1 3 2 6" xfId="1729" xr:uid="{F089D938-FC9B-4F2A-ADD7-2A752CC17536}"/>
    <cellStyle name="40% - Accent1 3 3" xfId="298" xr:uid="{00000000-0005-0000-0000-000040010000}"/>
    <cellStyle name="40% - Accent1 3 3 2" xfId="1010" xr:uid="{00000000-0005-0000-0000-000041010000}"/>
    <cellStyle name="40% - Accent1 3 3 3" xfId="654" xr:uid="{00000000-0005-0000-0000-000042010000}"/>
    <cellStyle name="40% - Accent1 3 3 4" xfId="1460" xr:uid="{A07A5C95-51C7-4969-A0DF-1ABF2F2A86C3}"/>
    <cellStyle name="40% - Accent1 3 3 5" xfId="1816" xr:uid="{D699DDC5-1C74-488F-9357-428901876C18}"/>
    <cellStyle name="40% - Accent1 3 4" xfId="832" xr:uid="{00000000-0005-0000-0000-000043010000}"/>
    <cellStyle name="40% - Accent1 3 5" xfId="476" xr:uid="{00000000-0005-0000-0000-000044010000}"/>
    <cellStyle name="40% - Accent1 3 6" xfId="1282" xr:uid="{E5EBFC0F-2DE1-45DA-998A-AE2487F5B18B}"/>
    <cellStyle name="40% - Accent1 3 7" xfId="1638" xr:uid="{32F63BE1-D74A-4271-92B1-8D3724127BAF}"/>
    <cellStyle name="40% - Accent1 4" xfId="158" xr:uid="{00000000-0005-0000-0000-000045010000}"/>
    <cellStyle name="40% - Accent1 4 2" xfId="336" xr:uid="{00000000-0005-0000-0000-000046010000}"/>
    <cellStyle name="40% - Accent1 4 2 2" xfId="1048" xr:uid="{00000000-0005-0000-0000-000047010000}"/>
    <cellStyle name="40% - Accent1 4 2 3" xfId="692" xr:uid="{00000000-0005-0000-0000-000048010000}"/>
    <cellStyle name="40% - Accent1 4 2 4" xfId="1498" xr:uid="{6463DB0C-779C-4584-89D4-5470EBA69730}"/>
    <cellStyle name="40% - Accent1 4 2 5" xfId="1854" xr:uid="{B7549BC9-F473-4E35-9AD1-0F34F6CB1359}"/>
    <cellStyle name="40% - Accent1 4 3" xfId="870" xr:uid="{00000000-0005-0000-0000-000049010000}"/>
    <cellStyle name="40% - Accent1 4 4" xfId="514" xr:uid="{00000000-0005-0000-0000-00004A010000}"/>
    <cellStyle name="40% - Accent1 4 5" xfId="1320" xr:uid="{8519C31B-5843-44BD-B1E5-299ABBB2F41B}"/>
    <cellStyle name="40% - Accent1 4 6" xfId="1676" xr:uid="{58EC1DF0-B1EB-4BC3-9B97-0694335FF2B5}"/>
    <cellStyle name="40% - Accent1 5" xfId="245" xr:uid="{00000000-0005-0000-0000-00004B010000}"/>
    <cellStyle name="40% - Accent1 5 2" xfId="957" xr:uid="{00000000-0005-0000-0000-00004C010000}"/>
    <cellStyle name="40% - Accent1 5 3" xfId="601" xr:uid="{00000000-0005-0000-0000-00004D010000}"/>
    <cellStyle name="40% - Accent1 5 4" xfId="1407" xr:uid="{EE57A004-F85A-43D7-A5C4-DF27952E728B}"/>
    <cellStyle name="40% - Accent1 5 5" xfId="1763" xr:uid="{A2292B40-71D9-4E9A-A275-A4A4630ADD40}"/>
    <cellStyle name="40% - Accent1 6" xfId="779" xr:uid="{00000000-0005-0000-0000-00004E010000}"/>
    <cellStyle name="40% - Accent1 7" xfId="423" xr:uid="{00000000-0005-0000-0000-00004F010000}"/>
    <cellStyle name="40% - Accent1 8" xfId="1229" xr:uid="{25D82356-C3B9-4DC1-9AA9-0B086315573D}"/>
    <cellStyle name="40% - Accent1 9" xfId="1585" xr:uid="{D76E1DAC-B616-44F2-9107-E7F81CCD63BF}"/>
    <cellStyle name="40% - Accent2" xfId="50" builtinId="35" customBuiltin="1"/>
    <cellStyle name="40% - Accent2 2" xfId="89" xr:uid="{00000000-0005-0000-0000-000051010000}"/>
    <cellStyle name="40% - Accent2 2 2" xfId="122" xr:uid="{00000000-0005-0000-0000-000052010000}"/>
    <cellStyle name="40% - Accent2 2 2 2" xfId="214" xr:uid="{00000000-0005-0000-0000-000053010000}"/>
    <cellStyle name="40% - Accent2 2 2 2 2" xfId="392" xr:uid="{00000000-0005-0000-0000-000054010000}"/>
    <cellStyle name="40% - Accent2 2 2 2 2 2" xfId="1104" xr:uid="{00000000-0005-0000-0000-000055010000}"/>
    <cellStyle name="40% - Accent2 2 2 2 2 3" xfId="748" xr:uid="{00000000-0005-0000-0000-000056010000}"/>
    <cellStyle name="40% - Accent2 2 2 2 2 4" xfId="1554" xr:uid="{91288404-BC44-4E39-A30B-B2AA309CAA83}"/>
    <cellStyle name="40% - Accent2 2 2 2 2 5" xfId="1910" xr:uid="{5721BE6C-1D9B-4517-8963-87AEB2B889ED}"/>
    <cellStyle name="40% - Accent2 2 2 2 3" xfId="926" xr:uid="{00000000-0005-0000-0000-000057010000}"/>
    <cellStyle name="40% - Accent2 2 2 2 4" xfId="570" xr:uid="{00000000-0005-0000-0000-000058010000}"/>
    <cellStyle name="40% - Accent2 2 2 2 5" xfId="1376" xr:uid="{31CC15A5-6D2D-423A-A766-7E2E48907B15}"/>
    <cellStyle name="40% - Accent2 2 2 2 6" xfId="1732" xr:uid="{B3C824BE-3AAD-4BEF-82FC-CC52E05959BB}"/>
    <cellStyle name="40% - Accent2 2 2 3" xfId="301" xr:uid="{00000000-0005-0000-0000-000059010000}"/>
    <cellStyle name="40% - Accent2 2 2 3 2" xfId="1013" xr:uid="{00000000-0005-0000-0000-00005A010000}"/>
    <cellStyle name="40% - Accent2 2 2 3 3" xfId="657" xr:uid="{00000000-0005-0000-0000-00005B010000}"/>
    <cellStyle name="40% - Accent2 2 2 3 4" xfId="1463" xr:uid="{69953C6A-63FE-42C2-867D-778136737B8D}"/>
    <cellStyle name="40% - Accent2 2 2 3 5" xfId="1819" xr:uid="{C690B4FE-3ECD-4D3E-B72F-1463A7195774}"/>
    <cellStyle name="40% - Accent2 2 2 4" xfId="835" xr:uid="{00000000-0005-0000-0000-00005C010000}"/>
    <cellStyle name="40% - Accent2 2 2 5" xfId="479" xr:uid="{00000000-0005-0000-0000-00005D010000}"/>
    <cellStyle name="40% - Accent2 2 2 6" xfId="1285" xr:uid="{4149C086-1F72-4A2E-8D8E-4D6FD5475C75}"/>
    <cellStyle name="40% - Accent2 2 2 7" xfId="1641" xr:uid="{D8327E89-DC6A-4FC3-BB65-D7364E10FAB2}"/>
    <cellStyle name="40% - Accent2 2 3" xfId="183" xr:uid="{00000000-0005-0000-0000-00005E010000}"/>
    <cellStyle name="40% - Accent2 2 3 2" xfId="361" xr:uid="{00000000-0005-0000-0000-00005F010000}"/>
    <cellStyle name="40% - Accent2 2 3 2 2" xfId="1073" xr:uid="{00000000-0005-0000-0000-000060010000}"/>
    <cellStyle name="40% - Accent2 2 3 2 3" xfId="717" xr:uid="{00000000-0005-0000-0000-000061010000}"/>
    <cellStyle name="40% - Accent2 2 3 2 4" xfId="1523" xr:uid="{7E0992C8-ECB3-41FC-AC71-70AEF4B102D9}"/>
    <cellStyle name="40% - Accent2 2 3 2 5" xfId="1879" xr:uid="{28CFE2D1-9494-474D-8A24-23D7BFDFEDD2}"/>
    <cellStyle name="40% - Accent2 2 3 3" xfId="895" xr:uid="{00000000-0005-0000-0000-000062010000}"/>
    <cellStyle name="40% - Accent2 2 3 4" xfId="539" xr:uid="{00000000-0005-0000-0000-000063010000}"/>
    <cellStyle name="40% - Accent2 2 3 5" xfId="1345" xr:uid="{F179B737-D7FB-4982-B3C8-EDB4178899B8}"/>
    <cellStyle name="40% - Accent2 2 3 6" xfId="1701" xr:uid="{569347C4-EE60-4490-91A7-6A8E20672E1C}"/>
    <cellStyle name="40% - Accent2 2 4" xfId="270" xr:uid="{00000000-0005-0000-0000-000064010000}"/>
    <cellStyle name="40% - Accent2 2 4 2" xfId="982" xr:uid="{00000000-0005-0000-0000-000065010000}"/>
    <cellStyle name="40% - Accent2 2 4 3" xfId="626" xr:uid="{00000000-0005-0000-0000-000066010000}"/>
    <cellStyle name="40% - Accent2 2 4 4" xfId="1432" xr:uid="{871A8FC3-D321-4E4A-96BB-CCBC07B6F5B9}"/>
    <cellStyle name="40% - Accent2 2 4 5" xfId="1788" xr:uid="{156E6285-9A82-40AD-9B23-F916522B7166}"/>
    <cellStyle name="40% - Accent2 2 5" xfId="804" xr:uid="{00000000-0005-0000-0000-000067010000}"/>
    <cellStyle name="40% - Accent2 2 6" xfId="448" xr:uid="{00000000-0005-0000-0000-000068010000}"/>
    <cellStyle name="40% - Accent2 2 7" xfId="1254" xr:uid="{F5574EB5-9DC9-43F4-BF01-123856FE8A74}"/>
    <cellStyle name="40% - Accent2 2 8" xfId="1610" xr:uid="{C522128D-B219-46E5-9468-68C21572979A}"/>
    <cellStyle name="40% - Accent2 3" xfId="121" xr:uid="{00000000-0005-0000-0000-000069010000}"/>
    <cellStyle name="40% - Accent2 3 2" xfId="213" xr:uid="{00000000-0005-0000-0000-00006A010000}"/>
    <cellStyle name="40% - Accent2 3 2 2" xfId="391" xr:uid="{00000000-0005-0000-0000-00006B010000}"/>
    <cellStyle name="40% - Accent2 3 2 2 2" xfId="1103" xr:uid="{00000000-0005-0000-0000-00006C010000}"/>
    <cellStyle name="40% - Accent2 3 2 2 3" xfId="747" xr:uid="{00000000-0005-0000-0000-00006D010000}"/>
    <cellStyle name="40% - Accent2 3 2 2 4" xfId="1553" xr:uid="{35938694-15AE-4002-8D70-40BABAF2E430}"/>
    <cellStyle name="40% - Accent2 3 2 2 5" xfId="1909" xr:uid="{1EF08D45-2199-4BCC-B7CC-309674115CC0}"/>
    <cellStyle name="40% - Accent2 3 2 3" xfId="925" xr:uid="{00000000-0005-0000-0000-00006E010000}"/>
    <cellStyle name="40% - Accent2 3 2 4" xfId="569" xr:uid="{00000000-0005-0000-0000-00006F010000}"/>
    <cellStyle name="40% - Accent2 3 2 5" xfId="1375" xr:uid="{3D6F852F-E3E2-4792-BD12-45D3AAA3ABEA}"/>
    <cellStyle name="40% - Accent2 3 2 6" xfId="1731" xr:uid="{770D6256-22EF-4EF1-B230-2792E3B807E1}"/>
    <cellStyle name="40% - Accent2 3 3" xfId="300" xr:uid="{00000000-0005-0000-0000-000070010000}"/>
    <cellStyle name="40% - Accent2 3 3 2" xfId="1012" xr:uid="{00000000-0005-0000-0000-000071010000}"/>
    <cellStyle name="40% - Accent2 3 3 3" xfId="656" xr:uid="{00000000-0005-0000-0000-000072010000}"/>
    <cellStyle name="40% - Accent2 3 3 4" xfId="1462" xr:uid="{EC5233A9-63BE-4281-8152-EA76890F4EFA}"/>
    <cellStyle name="40% - Accent2 3 3 5" xfId="1818" xr:uid="{24379AE7-61AB-4186-974D-0EF46A4505D6}"/>
    <cellStyle name="40% - Accent2 3 4" xfId="834" xr:uid="{00000000-0005-0000-0000-000073010000}"/>
    <cellStyle name="40% - Accent2 3 5" xfId="478" xr:uid="{00000000-0005-0000-0000-000074010000}"/>
    <cellStyle name="40% - Accent2 3 6" xfId="1284" xr:uid="{2F4E0F86-00C8-46FF-9FA9-62347C6D610A}"/>
    <cellStyle name="40% - Accent2 3 7" xfId="1640" xr:uid="{52B3454B-4127-4566-BB0B-323FD22AA6CA}"/>
    <cellStyle name="40% - Accent2 4" xfId="160" xr:uid="{00000000-0005-0000-0000-000075010000}"/>
    <cellStyle name="40% - Accent2 4 2" xfId="338" xr:uid="{00000000-0005-0000-0000-000076010000}"/>
    <cellStyle name="40% - Accent2 4 2 2" xfId="1050" xr:uid="{00000000-0005-0000-0000-000077010000}"/>
    <cellStyle name="40% - Accent2 4 2 3" xfId="694" xr:uid="{00000000-0005-0000-0000-000078010000}"/>
    <cellStyle name="40% - Accent2 4 2 4" xfId="1500" xr:uid="{36B9755E-EC53-4DDD-ADC7-912635B280DD}"/>
    <cellStyle name="40% - Accent2 4 2 5" xfId="1856" xr:uid="{16C5754E-BED1-4C57-91EB-4938BC1A8525}"/>
    <cellStyle name="40% - Accent2 4 3" xfId="872" xr:uid="{00000000-0005-0000-0000-000079010000}"/>
    <cellStyle name="40% - Accent2 4 4" xfId="516" xr:uid="{00000000-0005-0000-0000-00007A010000}"/>
    <cellStyle name="40% - Accent2 4 5" xfId="1322" xr:uid="{D3B86791-4BDD-4EB7-96ED-431CD0C1353D}"/>
    <cellStyle name="40% - Accent2 4 6" xfId="1678" xr:uid="{9A3A9A06-C7C1-41FD-894A-6E7659206603}"/>
    <cellStyle name="40% - Accent2 5" xfId="247" xr:uid="{00000000-0005-0000-0000-00007B010000}"/>
    <cellStyle name="40% - Accent2 5 2" xfId="959" xr:uid="{00000000-0005-0000-0000-00007C010000}"/>
    <cellStyle name="40% - Accent2 5 3" xfId="603" xr:uid="{00000000-0005-0000-0000-00007D010000}"/>
    <cellStyle name="40% - Accent2 5 4" xfId="1409" xr:uid="{3CD17DDA-BF4A-4765-B1FF-367693E0B849}"/>
    <cellStyle name="40% - Accent2 5 5" xfId="1765" xr:uid="{FE2696F7-DB42-435E-BD18-605877C0A3EB}"/>
    <cellStyle name="40% - Accent2 6" xfId="781" xr:uid="{00000000-0005-0000-0000-00007E010000}"/>
    <cellStyle name="40% - Accent2 7" xfId="425" xr:uid="{00000000-0005-0000-0000-00007F010000}"/>
    <cellStyle name="40% - Accent2 8" xfId="1231" xr:uid="{99F8BC8C-0618-43EA-B4E7-F9D061144B59}"/>
    <cellStyle name="40% - Accent2 9" xfId="1587" xr:uid="{D53881FC-12CB-47C7-979B-82DCCA9CD02F}"/>
    <cellStyle name="40% - Accent3" xfId="54" builtinId="39" customBuiltin="1"/>
    <cellStyle name="40% - Accent3 2" xfId="91" xr:uid="{00000000-0005-0000-0000-000081010000}"/>
    <cellStyle name="40% - Accent3 2 2" xfId="124" xr:uid="{00000000-0005-0000-0000-000082010000}"/>
    <cellStyle name="40% - Accent3 2 2 2" xfId="216" xr:uid="{00000000-0005-0000-0000-000083010000}"/>
    <cellStyle name="40% - Accent3 2 2 2 2" xfId="394" xr:uid="{00000000-0005-0000-0000-000084010000}"/>
    <cellStyle name="40% - Accent3 2 2 2 2 2" xfId="1106" xr:uid="{00000000-0005-0000-0000-000085010000}"/>
    <cellStyle name="40% - Accent3 2 2 2 2 3" xfId="750" xr:uid="{00000000-0005-0000-0000-000086010000}"/>
    <cellStyle name="40% - Accent3 2 2 2 2 4" xfId="1556" xr:uid="{66C11575-BA75-4ADA-B606-515A214FB44B}"/>
    <cellStyle name="40% - Accent3 2 2 2 2 5" xfId="1912" xr:uid="{50D40905-CD0D-47DC-AABC-C9B6FC5A30E9}"/>
    <cellStyle name="40% - Accent3 2 2 2 3" xfId="928" xr:uid="{00000000-0005-0000-0000-000087010000}"/>
    <cellStyle name="40% - Accent3 2 2 2 4" xfId="572" xr:uid="{00000000-0005-0000-0000-000088010000}"/>
    <cellStyle name="40% - Accent3 2 2 2 5" xfId="1378" xr:uid="{01BCDA33-33E3-4C65-8CB9-0D8BD16AED5E}"/>
    <cellStyle name="40% - Accent3 2 2 2 6" xfId="1734" xr:uid="{2C1E5F19-585E-47CA-890B-4CEA88E2F783}"/>
    <cellStyle name="40% - Accent3 2 2 3" xfId="303" xr:uid="{00000000-0005-0000-0000-000089010000}"/>
    <cellStyle name="40% - Accent3 2 2 3 2" xfId="1015" xr:uid="{00000000-0005-0000-0000-00008A010000}"/>
    <cellStyle name="40% - Accent3 2 2 3 3" xfId="659" xr:uid="{00000000-0005-0000-0000-00008B010000}"/>
    <cellStyle name="40% - Accent3 2 2 3 4" xfId="1465" xr:uid="{32984CAA-9DD7-4FB9-A9CA-8C58F85314BD}"/>
    <cellStyle name="40% - Accent3 2 2 3 5" xfId="1821" xr:uid="{0513E3FF-8573-4697-BDB8-92D57F3278A3}"/>
    <cellStyle name="40% - Accent3 2 2 4" xfId="837" xr:uid="{00000000-0005-0000-0000-00008C010000}"/>
    <cellStyle name="40% - Accent3 2 2 5" xfId="481" xr:uid="{00000000-0005-0000-0000-00008D010000}"/>
    <cellStyle name="40% - Accent3 2 2 6" xfId="1287" xr:uid="{5827ECA2-C894-4911-80A3-F5D7F23EBC81}"/>
    <cellStyle name="40% - Accent3 2 2 7" xfId="1643" xr:uid="{2267523D-947A-4C8B-969C-4EAB67379417}"/>
    <cellStyle name="40% - Accent3 2 3" xfId="185" xr:uid="{00000000-0005-0000-0000-00008E010000}"/>
    <cellStyle name="40% - Accent3 2 3 2" xfId="363" xr:uid="{00000000-0005-0000-0000-00008F010000}"/>
    <cellStyle name="40% - Accent3 2 3 2 2" xfId="1075" xr:uid="{00000000-0005-0000-0000-000090010000}"/>
    <cellStyle name="40% - Accent3 2 3 2 3" xfId="719" xr:uid="{00000000-0005-0000-0000-000091010000}"/>
    <cellStyle name="40% - Accent3 2 3 2 4" xfId="1525" xr:uid="{11865C38-3BFC-4E45-AA02-A4827D389F4F}"/>
    <cellStyle name="40% - Accent3 2 3 2 5" xfId="1881" xr:uid="{C5BEFD83-5478-4F3E-BD3B-845056722374}"/>
    <cellStyle name="40% - Accent3 2 3 3" xfId="897" xr:uid="{00000000-0005-0000-0000-000092010000}"/>
    <cellStyle name="40% - Accent3 2 3 4" xfId="541" xr:uid="{00000000-0005-0000-0000-000093010000}"/>
    <cellStyle name="40% - Accent3 2 3 5" xfId="1347" xr:uid="{E647C1EB-FBED-41BB-B6CC-B761DFC11E07}"/>
    <cellStyle name="40% - Accent3 2 3 6" xfId="1703" xr:uid="{50A79E4D-ECD2-4993-BEE0-C8FD4FCDD3A2}"/>
    <cellStyle name="40% - Accent3 2 4" xfId="272" xr:uid="{00000000-0005-0000-0000-000094010000}"/>
    <cellStyle name="40% - Accent3 2 4 2" xfId="984" xr:uid="{00000000-0005-0000-0000-000095010000}"/>
    <cellStyle name="40% - Accent3 2 4 3" xfId="628" xr:uid="{00000000-0005-0000-0000-000096010000}"/>
    <cellStyle name="40% - Accent3 2 4 4" xfId="1434" xr:uid="{B8F5430C-ADA8-425A-9496-6A406AED37CB}"/>
    <cellStyle name="40% - Accent3 2 4 5" xfId="1790" xr:uid="{1235559E-E418-4C2E-9285-E8668A171F2E}"/>
    <cellStyle name="40% - Accent3 2 5" xfId="806" xr:uid="{00000000-0005-0000-0000-000097010000}"/>
    <cellStyle name="40% - Accent3 2 6" xfId="450" xr:uid="{00000000-0005-0000-0000-000098010000}"/>
    <cellStyle name="40% - Accent3 2 7" xfId="1256" xr:uid="{B1C96A05-C32F-4F9E-A8EF-5FD07AABA1BA}"/>
    <cellStyle name="40% - Accent3 2 8" xfId="1612" xr:uid="{9C4C668B-DEE5-453C-958D-89AB8E453F04}"/>
    <cellStyle name="40% - Accent3 3" xfId="123" xr:uid="{00000000-0005-0000-0000-000099010000}"/>
    <cellStyle name="40% - Accent3 3 2" xfId="215" xr:uid="{00000000-0005-0000-0000-00009A010000}"/>
    <cellStyle name="40% - Accent3 3 2 2" xfId="393" xr:uid="{00000000-0005-0000-0000-00009B010000}"/>
    <cellStyle name="40% - Accent3 3 2 2 2" xfId="1105" xr:uid="{00000000-0005-0000-0000-00009C010000}"/>
    <cellStyle name="40% - Accent3 3 2 2 3" xfId="749" xr:uid="{00000000-0005-0000-0000-00009D010000}"/>
    <cellStyle name="40% - Accent3 3 2 2 4" xfId="1555" xr:uid="{3C97E016-6590-45F8-AFD4-90338017356E}"/>
    <cellStyle name="40% - Accent3 3 2 2 5" xfId="1911" xr:uid="{1C0026D3-2837-494D-AD44-5A72F28EA74D}"/>
    <cellStyle name="40% - Accent3 3 2 3" xfId="927" xr:uid="{00000000-0005-0000-0000-00009E010000}"/>
    <cellStyle name="40% - Accent3 3 2 4" xfId="571" xr:uid="{00000000-0005-0000-0000-00009F010000}"/>
    <cellStyle name="40% - Accent3 3 2 5" xfId="1377" xr:uid="{1B13DA7B-E1B2-4610-81DD-A45E01A56FFE}"/>
    <cellStyle name="40% - Accent3 3 2 6" xfId="1733" xr:uid="{B7BF4BB7-B701-4F9F-BA2D-96A82DFA54F3}"/>
    <cellStyle name="40% - Accent3 3 3" xfId="302" xr:uid="{00000000-0005-0000-0000-0000A0010000}"/>
    <cellStyle name="40% - Accent3 3 3 2" xfId="1014" xr:uid="{00000000-0005-0000-0000-0000A1010000}"/>
    <cellStyle name="40% - Accent3 3 3 3" xfId="658" xr:uid="{00000000-0005-0000-0000-0000A2010000}"/>
    <cellStyle name="40% - Accent3 3 3 4" xfId="1464" xr:uid="{6369F269-E071-4E72-BBF6-58F99A6BE61A}"/>
    <cellStyle name="40% - Accent3 3 3 5" xfId="1820" xr:uid="{B7152219-E5EE-4FB3-887E-59D6C9DA23BE}"/>
    <cellStyle name="40% - Accent3 3 4" xfId="836" xr:uid="{00000000-0005-0000-0000-0000A3010000}"/>
    <cellStyle name="40% - Accent3 3 5" xfId="480" xr:uid="{00000000-0005-0000-0000-0000A4010000}"/>
    <cellStyle name="40% - Accent3 3 6" xfId="1286" xr:uid="{4D0FB5C0-65FC-4657-A361-9AF1B92A63D1}"/>
    <cellStyle name="40% - Accent3 3 7" xfId="1642" xr:uid="{ED30E6DD-22A5-4110-8C0A-E3C5C6656BB0}"/>
    <cellStyle name="40% - Accent3 4" xfId="162" xr:uid="{00000000-0005-0000-0000-0000A5010000}"/>
    <cellStyle name="40% - Accent3 4 2" xfId="340" xr:uid="{00000000-0005-0000-0000-0000A6010000}"/>
    <cellStyle name="40% - Accent3 4 2 2" xfId="1052" xr:uid="{00000000-0005-0000-0000-0000A7010000}"/>
    <cellStyle name="40% - Accent3 4 2 3" xfId="696" xr:uid="{00000000-0005-0000-0000-0000A8010000}"/>
    <cellStyle name="40% - Accent3 4 2 4" xfId="1502" xr:uid="{325F29C0-A202-479F-AF17-032C931024AB}"/>
    <cellStyle name="40% - Accent3 4 2 5" xfId="1858" xr:uid="{8A070984-5386-40FC-B3F2-63D7E2A6802A}"/>
    <cellStyle name="40% - Accent3 4 3" xfId="874" xr:uid="{00000000-0005-0000-0000-0000A9010000}"/>
    <cellStyle name="40% - Accent3 4 4" xfId="518" xr:uid="{00000000-0005-0000-0000-0000AA010000}"/>
    <cellStyle name="40% - Accent3 4 5" xfId="1324" xr:uid="{DE81A4AB-567E-45A1-AC05-161C2C2714D7}"/>
    <cellStyle name="40% - Accent3 4 6" xfId="1680" xr:uid="{2AB24BE1-B6B3-492F-BB1E-534982EE6704}"/>
    <cellStyle name="40% - Accent3 5" xfId="249" xr:uid="{00000000-0005-0000-0000-0000AB010000}"/>
    <cellStyle name="40% - Accent3 5 2" xfId="961" xr:uid="{00000000-0005-0000-0000-0000AC010000}"/>
    <cellStyle name="40% - Accent3 5 3" xfId="605" xr:uid="{00000000-0005-0000-0000-0000AD010000}"/>
    <cellStyle name="40% - Accent3 5 4" xfId="1411" xr:uid="{58E19A90-47DB-4FE0-9416-53FA45582563}"/>
    <cellStyle name="40% - Accent3 5 5" xfId="1767" xr:uid="{1B6858A1-3B38-436A-9559-DA977172A8E7}"/>
    <cellStyle name="40% - Accent3 6" xfId="783" xr:uid="{00000000-0005-0000-0000-0000AE010000}"/>
    <cellStyle name="40% - Accent3 7" xfId="427" xr:uid="{00000000-0005-0000-0000-0000AF010000}"/>
    <cellStyle name="40% - Accent3 8" xfId="1233" xr:uid="{F4898CEF-D61F-422E-B672-83A9C1728C5E}"/>
    <cellStyle name="40% - Accent3 9" xfId="1589" xr:uid="{611FA343-3218-4A64-B17D-F6C823B66270}"/>
    <cellStyle name="40% - Accent4" xfId="58" builtinId="43" customBuiltin="1"/>
    <cellStyle name="40% - Accent4 2" xfId="93" xr:uid="{00000000-0005-0000-0000-0000B1010000}"/>
    <cellStyle name="40% - Accent4 2 2" xfId="126" xr:uid="{00000000-0005-0000-0000-0000B2010000}"/>
    <cellStyle name="40% - Accent4 2 2 2" xfId="218" xr:uid="{00000000-0005-0000-0000-0000B3010000}"/>
    <cellStyle name="40% - Accent4 2 2 2 2" xfId="396" xr:uid="{00000000-0005-0000-0000-0000B4010000}"/>
    <cellStyle name="40% - Accent4 2 2 2 2 2" xfId="1108" xr:uid="{00000000-0005-0000-0000-0000B5010000}"/>
    <cellStyle name="40% - Accent4 2 2 2 2 3" xfId="752" xr:uid="{00000000-0005-0000-0000-0000B6010000}"/>
    <cellStyle name="40% - Accent4 2 2 2 2 4" xfId="1558" xr:uid="{EE0084AA-EE8A-40BE-873C-9DBA755859BB}"/>
    <cellStyle name="40% - Accent4 2 2 2 2 5" xfId="1914" xr:uid="{FF626BDC-67FB-4D6F-A5F4-4AF3726182A6}"/>
    <cellStyle name="40% - Accent4 2 2 2 3" xfId="930" xr:uid="{00000000-0005-0000-0000-0000B7010000}"/>
    <cellStyle name="40% - Accent4 2 2 2 4" xfId="574" xr:uid="{00000000-0005-0000-0000-0000B8010000}"/>
    <cellStyle name="40% - Accent4 2 2 2 5" xfId="1380" xr:uid="{93041190-3D3F-474A-A00A-8E5F3CF791B9}"/>
    <cellStyle name="40% - Accent4 2 2 2 6" xfId="1736" xr:uid="{36A049CD-812E-4F0B-AB42-7C0497186575}"/>
    <cellStyle name="40% - Accent4 2 2 3" xfId="305" xr:uid="{00000000-0005-0000-0000-0000B9010000}"/>
    <cellStyle name="40% - Accent4 2 2 3 2" xfId="1017" xr:uid="{00000000-0005-0000-0000-0000BA010000}"/>
    <cellStyle name="40% - Accent4 2 2 3 3" xfId="661" xr:uid="{00000000-0005-0000-0000-0000BB010000}"/>
    <cellStyle name="40% - Accent4 2 2 3 4" xfId="1467" xr:uid="{531EB78C-0055-4964-8248-E91865A70BC9}"/>
    <cellStyle name="40% - Accent4 2 2 3 5" xfId="1823" xr:uid="{68741EEE-993F-4622-BEFE-302461299241}"/>
    <cellStyle name="40% - Accent4 2 2 4" xfId="839" xr:uid="{00000000-0005-0000-0000-0000BC010000}"/>
    <cellStyle name="40% - Accent4 2 2 5" xfId="483" xr:uid="{00000000-0005-0000-0000-0000BD010000}"/>
    <cellStyle name="40% - Accent4 2 2 6" xfId="1289" xr:uid="{3A74B27C-32D3-407D-9400-AC30B7447319}"/>
    <cellStyle name="40% - Accent4 2 2 7" xfId="1645" xr:uid="{2D29F0EB-8751-4CE0-A2C9-CB268E2AD712}"/>
    <cellStyle name="40% - Accent4 2 3" xfId="187" xr:uid="{00000000-0005-0000-0000-0000BE010000}"/>
    <cellStyle name="40% - Accent4 2 3 2" xfId="365" xr:uid="{00000000-0005-0000-0000-0000BF010000}"/>
    <cellStyle name="40% - Accent4 2 3 2 2" xfId="1077" xr:uid="{00000000-0005-0000-0000-0000C0010000}"/>
    <cellStyle name="40% - Accent4 2 3 2 3" xfId="721" xr:uid="{00000000-0005-0000-0000-0000C1010000}"/>
    <cellStyle name="40% - Accent4 2 3 2 4" xfId="1527" xr:uid="{E53D1FC4-1E7E-406E-8D8C-79E3217B8A5A}"/>
    <cellStyle name="40% - Accent4 2 3 2 5" xfId="1883" xr:uid="{C3291D76-068F-4198-8CC2-2CC8BB6AB69F}"/>
    <cellStyle name="40% - Accent4 2 3 3" xfId="899" xr:uid="{00000000-0005-0000-0000-0000C2010000}"/>
    <cellStyle name="40% - Accent4 2 3 4" xfId="543" xr:uid="{00000000-0005-0000-0000-0000C3010000}"/>
    <cellStyle name="40% - Accent4 2 3 5" xfId="1349" xr:uid="{C884A309-9E78-41A6-A9A3-D593F0CB25AD}"/>
    <cellStyle name="40% - Accent4 2 3 6" xfId="1705" xr:uid="{165F279C-7747-442D-8B64-A5B3F349443A}"/>
    <cellStyle name="40% - Accent4 2 4" xfId="274" xr:uid="{00000000-0005-0000-0000-0000C4010000}"/>
    <cellStyle name="40% - Accent4 2 4 2" xfId="986" xr:uid="{00000000-0005-0000-0000-0000C5010000}"/>
    <cellStyle name="40% - Accent4 2 4 3" xfId="630" xr:uid="{00000000-0005-0000-0000-0000C6010000}"/>
    <cellStyle name="40% - Accent4 2 4 4" xfId="1436" xr:uid="{59C5E2FE-3BAA-45F2-9776-DFC1629BE4BE}"/>
    <cellStyle name="40% - Accent4 2 4 5" xfId="1792" xr:uid="{1069BB41-101F-4659-BC0A-75F351B9C91D}"/>
    <cellStyle name="40% - Accent4 2 5" xfId="808" xr:uid="{00000000-0005-0000-0000-0000C7010000}"/>
    <cellStyle name="40% - Accent4 2 6" xfId="452" xr:uid="{00000000-0005-0000-0000-0000C8010000}"/>
    <cellStyle name="40% - Accent4 2 7" xfId="1258" xr:uid="{E9398933-A801-4ED7-9E63-B7B04095FAB2}"/>
    <cellStyle name="40% - Accent4 2 8" xfId="1614" xr:uid="{164AD1ED-2E16-4347-AF7C-63C5AE0A628B}"/>
    <cellStyle name="40% - Accent4 3" xfId="125" xr:uid="{00000000-0005-0000-0000-0000C9010000}"/>
    <cellStyle name="40% - Accent4 3 2" xfId="217" xr:uid="{00000000-0005-0000-0000-0000CA010000}"/>
    <cellStyle name="40% - Accent4 3 2 2" xfId="395" xr:uid="{00000000-0005-0000-0000-0000CB010000}"/>
    <cellStyle name="40% - Accent4 3 2 2 2" xfId="1107" xr:uid="{00000000-0005-0000-0000-0000CC010000}"/>
    <cellStyle name="40% - Accent4 3 2 2 3" xfId="751" xr:uid="{00000000-0005-0000-0000-0000CD010000}"/>
    <cellStyle name="40% - Accent4 3 2 2 4" xfId="1557" xr:uid="{68D7B095-0C28-44CE-BECA-0C75E06AEB81}"/>
    <cellStyle name="40% - Accent4 3 2 2 5" xfId="1913" xr:uid="{820A1DED-A072-4E05-88FA-441C57169DA4}"/>
    <cellStyle name="40% - Accent4 3 2 3" xfId="929" xr:uid="{00000000-0005-0000-0000-0000CE010000}"/>
    <cellStyle name="40% - Accent4 3 2 4" xfId="573" xr:uid="{00000000-0005-0000-0000-0000CF010000}"/>
    <cellStyle name="40% - Accent4 3 2 5" xfId="1379" xr:uid="{099D83AD-C1EA-415D-9611-59104DE0ED43}"/>
    <cellStyle name="40% - Accent4 3 2 6" xfId="1735" xr:uid="{306C0699-710E-49BE-854A-C7A96A2E317A}"/>
    <cellStyle name="40% - Accent4 3 3" xfId="304" xr:uid="{00000000-0005-0000-0000-0000D0010000}"/>
    <cellStyle name="40% - Accent4 3 3 2" xfId="1016" xr:uid="{00000000-0005-0000-0000-0000D1010000}"/>
    <cellStyle name="40% - Accent4 3 3 3" xfId="660" xr:uid="{00000000-0005-0000-0000-0000D2010000}"/>
    <cellStyle name="40% - Accent4 3 3 4" xfId="1466" xr:uid="{9A92F90C-4913-4EF4-9CF8-7097DB13EB71}"/>
    <cellStyle name="40% - Accent4 3 3 5" xfId="1822" xr:uid="{6FD9F982-4A07-49DE-A5FF-5C83BA3D8F5B}"/>
    <cellStyle name="40% - Accent4 3 4" xfId="838" xr:uid="{00000000-0005-0000-0000-0000D3010000}"/>
    <cellStyle name="40% - Accent4 3 5" xfId="482" xr:uid="{00000000-0005-0000-0000-0000D4010000}"/>
    <cellStyle name="40% - Accent4 3 6" xfId="1288" xr:uid="{CCFF9D3A-DDCE-449A-88F7-043FEBF2A903}"/>
    <cellStyle name="40% - Accent4 3 7" xfId="1644" xr:uid="{35E0B4FA-F818-40FF-A75E-0682DAFB0588}"/>
    <cellStyle name="40% - Accent4 4" xfId="164" xr:uid="{00000000-0005-0000-0000-0000D5010000}"/>
    <cellStyle name="40% - Accent4 4 2" xfId="342" xr:uid="{00000000-0005-0000-0000-0000D6010000}"/>
    <cellStyle name="40% - Accent4 4 2 2" xfId="1054" xr:uid="{00000000-0005-0000-0000-0000D7010000}"/>
    <cellStyle name="40% - Accent4 4 2 3" xfId="698" xr:uid="{00000000-0005-0000-0000-0000D8010000}"/>
    <cellStyle name="40% - Accent4 4 2 4" xfId="1504" xr:uid="{4289AF68-AAFA-4FEF-9D92-91DE12047712}"/>
    <cellStyle name="40% - Accent4 4 2 5" xfId="1860" xr:uid="{B13C7D8D-372A-439D-9B4B-C63D4C8DB4FE}"/>
    <cellStyle name="40% - Accent4 4 3" xfId="876" xr:uid="{00000000-0005-0000-0000-0000D9010000}"/>
    <cellStyle name="40% - Accent4 4 4" xfId="520" xr:uid="{00000000-0005-0000-0000-0000DA010000}"/>
    <cellStyle name="40% - Accent4 4 5" xfId="1326" xr:uid="{A1F2955A-BEA6-42EC-8565-B0DA299225D6}"/>
    <cellStyle name="40% - Accent4 4 6" xfId="1682" xr:uid="{130E47A2-B159-40DF-AC04-6455ED87A153}"/>
    <cellStyle name="40% - Accent4 5" xfId="251" xr:uid="{00000000-0005-0000-0000-0000DB010000}"/>
    <cellStyle name="40% - Accent4 5 2" xfId="963" xr:uid="{00000000-0005-0000-0000-0000DC010000}"/>
    <cellStyle name="40% - Accent4 5 3" xfId="607" xr:uid="{00000000-0005-0000-0000-0000DD010000}"/>
    <cellStyle name="40% - Accent4 5 4" xfId="1413" xr:uid="{27DCCA91-4A25-4BB8-A8C5-8EB76B4BC965}"/>
    <cellStyle name="40% - Accent4 5 5" xfId="1769" xr:uid="{946E255C-E5DE-46A6-86CE-A44ABF6D2AC7}"/>
    <cellStyle name="40% - Accent4 6" xfId="785" xr:uid="{00000000-0005-0000-0000-0000DE010000}"/>
    <cellStyle name="40% - Accent4 7" xfId="429" xr:uid="{00000000-0005-0000-0000-0000DF010000}"/>
    <cellStyle name="40% - Accent4 8" xfId="1235" xr:uid="{AD5A7796-351E-41B4-8748-7F7D0ED1EDD7}"/>
    <cellStyle name="40% - Accent4 9" xfId="1591" xr:uid="{9247736C-6C53-4ECB-B208-AD2CF768E478}"/>
    <cellStyle name="40% - Accent5" xfId="62" builtinId="47" customBuiltin="1"/>
    <cellStyle name="40% - Accent5 2" xfId="95" xr:uid="{00000000-0005-0000-0000-0000E1010000}"/>
    <cellStyle name="40% - Accent5 2 2" xfId="128" xr:uid="{00000000-0005-0000-0000-0000E2010000}"/>
    <cellStyle name="40% - Accent5 2 2 2" xfId="220" xr:uid="{00000000-0005-0000-0000-0000E3010000}"/>
    <cellStyle name="40% - Accent5 2 2 2 2" xfId="398" xr:uid="{00000000-0005-0000-0000-0000E4010000}"/>
    <cellStyle name="40% - Accent5 2 2 2 2 2" xfId="1110" xr:uid="{00000000-0005-0000-0000-0000E5010000}"/>
    <cellStyle name="40% - Accent5 2 2 2 2 3" xfId="754" xr:uid="{00000000-0005-0000-0000-0000E6010000}"/>
    <cellStyle name="40% - Accent5 2 2 2 2 4" xfId="1560" xr:uid="{39E6F365-2266-4CC9-92B2-5A9C12C59F28}"/>
    <cellStyle name="40% - Accent5 2 2 2 2 5" xfId="1916" xr:uid="{53BE1116-AF5F-499C-9047-204E6E202654}"/>
    <cellStyle name="40% - Accent5 2 2 2 3" xfId="932" xr:uid="{00000000-0005-0000-0000-0000E7010000}"/>
    <cellStyle name="40% - Accent5 2 2 2 4" xfId="576" xr:uid="{00000000-0005-0000-0000-0000E8010000}"/>
    <cellStyle name="40% - Accent5 2 2 2 5" xfId="1382" xr:uid="{25CFDB8D-A9E0-495A-8D6E-C1C7BE286C03}"/>
    <cellStyle name="40% - Accent5 2 2 2 6" xfId="1738" xr:uid="{577E5C1B-29AB-4C28-85BC-5D5D2181A8DE}"/>
    <cellStyle name="40% - Accent5 2 2 3" xfId="307" xr:uid="{00000000-0005-0000-0000-0000E9010000}"/>
    <cellStyle name="40% - Accent5 2 2 3 2" xfId="1019" xr:uid="{00000000-0005-0000-0000-0000EA010000}"/>
    <cellStyle name="40% - Accent5 2 2 3 3" xfId="663" xr:uid="{00000000-0005-0000-0000-0000EB010000}"/>
    <cellStyle name="40% - Accent5 2 2 3 4" xfId="1469" xr:uid="{85461A6C-30AC-42C3-8427-2026CA338297}"/>
    <cellStyle name="40% - Accent5 2 2 3 5" xfId="1825" xr:uid="{9819FC8E-0354-4460-BA02-175F1F0091E7}"/>
    <cellStyle name="40% - Accent5 2 2 4" xfId="841" xr:uid="{00000000-0005-0000-0000-0000EC010000}"/>
    <cellStyle name="40% - Accent5 2 2 5" xfId="485" xr:uid="{00000000-0005-0000-0000-0000ED010000}"/>
    <cellStyle name="40% - Accent5 2 2 6" xfId="1291" xr:uid="{3914A95F-233D-4F92-89B8-666980DD84B8}"/>
    <cellStyle name="40% - Accent5 2 2 7" xfId="1647" xr:uid="{57E7EA27-6C4C-4E4C-9B96-1FBFD31EEA33}"/>
    <cellStyle name="40% - Accent5 2 3" xfId="189" xr:uid="{00000000-0005-0000-0000-0000EE010000}"/>
    <cellStyle name="40% - Accent5 2 3 2" xfId="367" xr:uid="{00000000-0005-0000-0000-0000EF010000}"/>
    <cellStyle name="40% - Accent5 2 3 2 2" xfId="1079" xr:uid="{00000000-0005-0000-0000-0000F0010000}"/>
    <cellStyle name="40% - Accent5 2 3 2 3" xfId="723" xr:uid="{00000000-0005-0000-0000-0000F1010000}"/>
    <cellStyle name="40% - Accent5 2 3 2 4" xfId="1529" xr:uid="{F0628BD4-77CD-4213-B011-3CF0B9DCB7E7}"/>
    <cellStyle name="40% - Accent5 2 3 2 5" xfId="1885" xr:uid="{3354F17D-6B2B-40E3-A918-AA54937F1D14}"/>
    <cellStyle name="40% - Accent5 2 3 3" xfId="901" xr:uid="{00000000-0005-0000-0000-0000F2010000}"/>
    <cellStyle name="40% - Accent5 2 3 4" xfId="545" xr:uid="{00000000-0005-0000-0000-0000F3010000}"/>
    <cellStyle name="40% - Accent5 2 3 5" xfId="1351" xr:uid="{3DAB226D-7FA7-4CA5-9591-84856239FE19}"/>
    <cellStyle name="40% - Accent5 2 3 6" xfId="1707" xr:uid="{F1A3231D-05EF-489B-A7E8-4F8629068F17}"/>
    <cellStyle name="40% - Accent5 2 4" xfId="276" xr:uid="{00000000-0005-0000-0000-0000F4010000}"/>
    <cellStyle name="40% - Accent5 2 4 2" xfId="988" xr:uid="{00000000-0005-0000-0000-0000F5010000}"/>
    <cellStyle name="40% - Accent5 2 4 3" xfId="632" xr:uid="{00000000-0005-0000-0000-0000F6010000}"/>
    <cellStyle name="40% - Accent5 2 4 4" xfId="1438" xr:uid="{592A516D-268E-42CF-AB34-A4BD27C97E9E}"/>
    <cellStyle name="40% - Accent5 2 4 5" xfId="1794" xr:uid="{B3D09931-17DB-40E9-98F8-E70DDC7A4ACC}"/>
    <cellStyle name="40% - Accent5 2 5" xfId="810" xr:uid="{00000000-0005-0000-0000-0000F7010000}"/>
    <cellStyle name="40% - Accent5 2 6" xfId="454" xr:uid="{00000000-0005-0000-0000-0000F8010000}"/>
    <cellStyle name="40% - Accent5 2 7" xfId="1260" xr:uid="{083C48C8-5593-4190-A2F2-9172DF805E40}"/>
    <cellStyle name="40% - Accent5 2 8" xfId="1616" xr:uid="{9CD886C1-8BC8-4E6D-8F14-F439480AB284}"/>
    <cellStyle name="40% - Accent5 3" xfId="127" xr:uid="{00000000-0005-0000-0000-0000F9010000}"/>
    <cellStyle name="40% - Accent5 3 2" xfId="219" xr:uid="{00000000-0005-0000-0000-0000FA010000}"/>
    <cellStyle name="40% - Accent5 3 2 2" xfId="397" xr:uid="{00000000-0005-0000-0000-0000FB010000}"/>
    <cellStyle name="40% - Accent5 3 2 2 2" xfId="1109" xr:uid="{00000000-0005-0000-0000-0000FC010000}"/>
    <cellStyle name="40% - Accent5 3 2 2 3" xfId="753" xr:uid="{00000000-0005-0000-0000-0000FD010000}"/>
    <cellStyle name="40% - Accent5 3 2 2 4" xfId="1559" xr:uid="{A1DA1E58-0724-4691-A6C8-0D240E40E7FB}"/>
    <cellStyle name="40% - Accent5 3 2 2 5" xfId="1915" xr:uid="{F7742BAD-D936-4286-851C-15E0FE5D7058}"/>
    <cellStyle name="40% - Accent5 3 2 3" xfId="931" xr:uid="{00000000-0005-0000-0000-0000FE010000}"/>
    <cellStyle name="40% - Accent5 3 2 4" xfId="575" xr:uid="{00000000-0005-0000-0000-0000FF010000}"/>
    <cellStyle name="40% - Accent5 3 2 5" xfId="1381" xr:uid="{9456981D-DE28-46E2-811C-9ABEDC4ACFB1}"/>
    <cellStyle name="40% - Accent5 3 2 6" xfId="1737" xr:uid="{BD6E1745-A63C-42E2-B7A2-4F53D1ABAD25}"/>
    <cellStyle name="40% - Accent5 3 3" xfId="306" xr:uid="{00000000-0005-0000-0000-000000020000}"/>
    <cellStyle name="40% - Accent5 3 3 2" xfId="1018" xr:uid="{00000000-0005-0000-0000-000001020000}"/>
    <cellStyle name="40% - Accent5 3 3 3" xfId="662" xr:uid="{00000000-0005-0000-0000-000002020000}"/>
    <cellStyle name="40% - Accent5 3 3 4" xfId="1468" xr:uid="{7C75283B-8571-4F02-AA33-D6065F640A11}"/>
    <cellStyle name="40% - Accent5 3 3 5" xfId="1824" xr:uid="{6BA28654-9A0B-4D61-8748-80F225E688DE}"/>
    <cellStyle name="40% - Accent5 3 4" xfId="840" xr:uid="{00000000-0005-0000-0000-000003020000}"/>
    <cellStyle name="40% - Accent5 3 5" xfId="484" xr:uid="{00000000-0005-0000-0000-000004020000}"/>
    <cellStyle name="40% - Accent5 3 6" xfId="1290" xr:uid="{61DD6D40-07E9-41FF-80CE-82AB5BC0B6E4}"/>
    <cellStyle name="40% - Accent5 3 7" xfId="1646" xr:uid="{5CD815C8-9867-4FCD-8DC9-96ED01FA244C}"/>
    <cellStyle name="40% - Accent5 4" xfId="166" xr:uid="{00000000-0005-0000-0000-000005020000}"/>
    <cellStyle name="40% - Accent5 4 2" xfId="344" xr:uid="{00000000-0005-0000-0000-000006020000}"/>
    <cellStyle name="40% - Accent5 4 2 2" xfId="1056" xr:uid="{00000000-0005-0000-0000-000007020000}"/>
    <cellStyle name="40% - Accent5 4 2 3" xfId="700" xr:uid="{00000000-0005-0000-0000-000008020000}"/>
    <cellStyle name="40% - Accent5 4 2 4" xfId="1506" xr:uid="{B8CA7362-7D7A-4A18-B0A7-063F744A5691}"/>
    <cellStyle name="40% - Accent5 4 2 5" xfId="1862" xr:uid="{81286172-39EF-45C3-913E-3E9C1BFC7D55}"/>
    <cellStyle name="40% - Accent5 4 3" xfId="878" xr:uid="{00000000-0005-0000-0000-000009020000}"/>
    <cellStyle name="40% - Accent5 4 4" xfId="522" xr:uid="{00000000-0005-0000-0000-00000A020000}"/>
    <cellStyle name="40% - Accent5 4 5" xfId="1328" xr:uid="{416A93D3-A7DB-4E6A-9678-542DA09619E5}"/>
    <cellStyle name="40% - Accent5 4 6" xfId="1684" xr:uid="{B42DD0E0-7B58-49B2-A555-E614C7806CC1}"/>
    <cellStyle name="40% - Accent5 5" xfId="253" xr:uid="{00000000-0005-0000-0000-00000B020000}"/>
    <cellStyle name="40% - Accent5 5 2" xfId="965" xr:uid="{00000000-0005-0000-0000-00000C020000}"/>
    <cellStyle name="40% - Accent5 5 3" xfId="609" xr:uid="{00000000-0005-0000-0000-00000D020000}"/>
    <cellStyle name="40% - Accent5 5 4" xfId="1415" xr:uid="{7348CD9D-297D-4222-A1F0-3D74C1AD09FE}"/>
    <cellStyle name="40% - Accent5 5 5" xfId="1771" xr:uid="{4CF60D2C-AE77-42E4-A65B-2C05304969F4}"/>
    <cellStyle name="40% - Accent5 6" xfId="787" xr:uid="{00000000-0005-0000-0000-00000E020000}"/>
    <cellStyle name="40% - Accent5 7" xfId="431" xr:uid="{00000000-0005-0000-0000-00000F020000}"/>
    <cellStyle name="40% - Accent5 8" xfId="1237" xr:uid="{2F7B281B-0E30-45C1-ABE6-F579C13D294A}"/>
    <cellStyle name="40% - Accent5 9" xfId="1593" xr:uid="{E69BF5FE-1BEC-484A-AF29-8DD1CEEE79D1}"/>
    <cellStyle name="40% - Accent6" xfId="66" builtinId="51" customBuiltin="1"/>
    <cellStyle name="40% - Accent6 2" xfId="97" xr:uid="{00000000-0005-0000-0000-000011020000}"/>
    <cellStyle name="40% - Accent6 2 2" xfId="130" xr:uid="{00000000-0005-0000-0000-000012020000}"/>
    <cellStyle name="40% - Accent6 2 2 2" xfId="222" xr:uid="{00000000-0005-0000-0000-000013020000}"/>
    <cellStyle name="40% - Accent6 2 2 2 2" xfId="400" xr:uid="{00000000-0005-0000-0000-000014020000}"/>
    <cellStyle name="40% - Accent6 2 2 2 2 2" xfId="1112" xr:uid="{00000000-0005-0000-0000-000015020000}"/>
    <cellStyle name="40% - Accent6 2 2 2 2 3" xfId="756" xr:uid="{00000000-0005-0000-0000-000016020000}"/>
    <cellStyle name="40% - Accent6 2 2 2 2 4" xfId="1562" xr:uid="{5DB3E1F4-B393-4574-871E-5D802E483111}"/>
    <cellStyle name="40% - Accent6 2 2 2 2 5" xfId="1918" xr:uid="{0C3DEFEB-D26F-4863-BB4A-DCCCCA4CE108}"/>
    <cellStyle name="40% - Accent6 2 2 2 3" xfId="934" xr:uid="{00000000-0005-0000-0000-000017020000}"/>
    <cellStyle name="40% - Accent6 2 2 2 4" xfId="578" xr:uid="{00000000-0005-0000-0000-000018020000}"/>
    <cellStyle name="40% - Accent6 2 2 2 5" xfId="1384" xr:uid="{5099B989-3935-4C75-AA18-B94CC919DAA8}"/>
    <cellStyle name="40% - Accent6 2 2 2 6" xfId="1740" xr:uid="{2217FCA9-F112-4346-B0D3-2C69EBA08C27}"/>
    <cellStyle name="40% - Accent6 2 2 3" xfId="309" xr:uid="{00000000-0005-0000-0000-000019020000}"/>
    <cellStyle name="40% - Accent6 2 2 3 2" xfId="1021" xr:uid="{00000000-0005-0000-0000-00001A020000}"/>
    <cellStyle name="40% - Accent6 2 2 3 3" xfId="665" xr:uid="{00000000-0005-0000-0000-00001B020000}"/>
    <cellStyle name="40% - Accent6 2 2 3 4" xfId="1471" xr:uid="{AA456D86-5D6C-4ACD-BEF8-1E4139123A08}"/>
    <cellStyle name="40% - Accent6 2 2 3 5" xfId="1827" xr:uid="{D8B6F5AF-30FA-4C6E-AFE0-2012A149047B}"/>
    <cellStyle name="40% - Accent6 2 2 4" xfId="843" xr:uid="{00000000-0005-0000-0000-00001C020000}"/>
    <cellStyle name="40% - Accent6 2 2 5" xfId="487" xr:uid="{00000000-0005-0000-0000-00001D020000}"/>
    <cellStyle name="40% - Accent6 2 2 6" xfId="1293" xr:uid="{8D137FCE-D7EE-439A-858B-53DB92BE3EFA}"/>
    <cellStyle name="40% - Accent6 2 2 7" xfId="1649" xr:uid="{16886301-8A89-4DCF-9590-77E71F8D7888}"/>
    <cellStyle name="40% - Accent6 2 3" xfId="191" xr:uid="{00000000-0005-0000-0000-00001E020000}"/>
    <cellStyle name="40% - Accent6 2 3 2" xfId="369" xr:uid="{00000000-0005-0000-0000-00001F020000}"/>
    <cellStyle name="40% - Accent6 2 3 2 2" xfId="1081" xr:uid="{00000000-0005-0000-0000-000020020000}"/>
    <cellStyle name="40% - Accent6 2 3 2 3" xfId="725" xr:uid="{00000000-0005-0000-0000-000021020000}"/>
    <cellStyle name="40% - Accent6 2 3 2 4" xfId="1531" xr:uid="{8BBAAD1F-56BF-4052-A1DB-5CB152D63B33}"/>
    <cellStyle name="40% - Accent6 2 3 2 5" xfId="1887" xr:uid="{D807D550-C085-444A-AE9D-7624BC622C46}"/>
    <cellStyle name="40% - Accent6 2 3 3" xfId="903" xr:uid="{00000000-0005-0000-0000-000022020000}"/>
    <cellStyle name="40% - Accent6 2 3 4" xfId="547" xr:uid="{00000000-0005-0000-0000-000023020000}"/>
    <cellStyle name="40% - Accent6 2 3 5" xfId="1353" xr:uid="{884A6378-2FED-4EE8-B7CF-B97BD928DF4A}"/>
    <cellStyle name="40% - Accent6 2 3 6" xfId="1709" xr:uid="{81A783AB-F85D-4FDC-9505-D6118176876C}"/>
    <cellStyle name="40% - Accent6 2 4" xfId="278" xr:uid="{00000000-0005-0000-0000-000024020000}"/>
    <cellStyle name="40% - Accent6 2 4 2" xfId="990" xr:uid="{00000000-0005-0000-0000-000025020000}"/>
    <cellStyle name="40% - Accent6 2 4 3" xfId="634" xr:uid="{00000000-0005-0000-0000-000026020000}"/>
    <cellStyle name="40% - Accent6 2 4 4" xfId="1440" xr:uid="{10948B8C-5D06-41D1-B367-442615E8F0BE}"/>
    <cellStyle name="40% - Accent6 2 4 5" xfId="1796" xr:uid="{AF974652-A14C-449B-8FC7-E0B15ACE00AB}"/>
    <cellStyle name="40% - Accent6 2 5" xfId="812" xr:uid="{00000000-0005-0000-0000-000027020000}"/>
    <cellStyle name="40% - Accent6 2 6" xfId="456" xr:uid="{00000000-0005-0000-0000-000028020000}"/>
    <cellStyle name="40% - Accent6 2 7" xfId="1262" xr:uid="{9D480E66-81F6-4FEB-8E30-94F59EE619D5}"/>
    <cellStyle name="40% - Accent6 2 8" xfId="1618" xr:uid="{925CA40E-8EA2-46F1-BA8D-34FC3C2EE843}"/>
    <cellStyle name="40% - Accent6 3" xfId="129" xr:uid="{00000000-0005-0000-0000-000029020000}"/>
    <cellStyle name="40% - Accent6 3 2" xfId="221" xr:uid="{00000000-0005-0000-0000-00002A020000}"/>
    <cellStyle name="40% - Accent6 3 2 2" xfId="399" xr:uid="{00000000-0005-0000-0000-00002B020000}"/>
    <cellStyle name="40% - Accent6 3 2 2 2" xfId="1111" xr:uid="{00000000-0005-0000-0000-00002C020000}"/>
    <cellStyle name="40% - Accent6 3 2 2 3" xfId="755" xr:uid="{00000000-0005-0000-0000-00002D020000}"/>
    <cellStyle name="40% - Accent6 3 2 2 4" xfId="1561" xr:uid="{CF756C36-BBA2-4760-8831-C1F809463956}"/>
    <cellStyle name="40% - Accent6 3 2 2 5" xfId="1917" xr:uid="{3CD973FE-5B21-461D-BCE9-5D601C43C7F7}"/>
    <cellStyle name="40% - Accent6 3 2 3" xfId="933" xr:uid="{00000000-0005-0000-0000-00002E020000}"/>
    <cellStyle name="40% - Accent6 3 2 4" xfId="577" xr:uid="{00000000-0005-0000-0000-00002F020000}"/>
    <cellStyle name="40% - Accent6 3 2 5" xfId="1383" xr:uid="{8FDAE3FA-84E9-419C-A68B-5E5DCD164FC5}"/>
    <cellStyle name="40% - Accent6 3 2 6" xfId="1739" xr:uid="{1027860B-65DA-48F0-B627-4987DF435236}"/>
    <cellStyle name="40% - Accent6 3 3" xfId="308" xr:uid="{00000000-0005-0000-0000-000030020000}"/>
    <cellStyle name="40% - Accent6 3 3 2" xfId="1020" xr:uid="{00000000-0005-0000-0000-000031020000}"/>
    <cellStyle name="40% - Accent6 3 3 3" xfId="664" xr:uid="{00000000-0005-0000-0000-000032020000}"/>
    <cellStyle name="40% - Accent6 3 3 4" xfId="1470" xr:uid="{BDE35811-3AEF-41DA-9374-E2270DA7450D}"/>
    <cellStyle name="40% - Accent6 3 3 5" xfId="1826" xr:uid="{B9B430E2-A072-4F2A-99E3-80864F34C869}"/>
    <cellStyle name="40% - Accent6 3 4" xfId="842" xr:uid="{00000000-0005-0000-0000-000033020000}"/>
    <cellStyle name="40% - Accent6 3 5" xfId="486" xr:uid="{00000000-0005-0000-0000-000034020000}"/>
    <cellStyle name="40% - Accent6 3 6" xfId="1292" xr:uid="{ED3D1ECA-3B0A-49F6-A2E1-30029898B543}"/>
    <cellStyle name="40% - Accent6 3 7" xfId="1648" xr:uid="{6FBDA367-F956-410D-9831-DE3B254A9F9D}"/>
    <cellStyle name="40% - Accent6 4" xfId="168" xr:uid="{00000000-0005-0000-0000-000035020000}"/>
    <cellStyle name="40% - Accent6 4 2" xfId="346" xr:uid="{00000000-0005-0000-0000-000036020000}"/>
    <cellStyle name="40% - Accent6 4 2 2" xfId="1058" xr:uid="{00000000-0005-0000-0000-000037020000}"/>
    <cellStyle name="40% - Accent6 4 2 3" xfId="702" xr:uid="{00000000-0005-0000-0000-000038020000}"/>
    <cellStyle name="40% - Accent6 4 2 4" xfId="1508" xr:uid="{04CBA268-5B78-4C2F-A0A3-5DA7F5E4D33E}"/>
    <cellStyle name="40% - Accent6 4 2 5" xfId="1864" xr:uid="{5B9E588F-09B5-4BC8-A849-BD3E253EFA83}"/>
    <cellStyle name="40% - Accent6 4 3" xfId="880" xr:uid="{00000000-0005-0000-0000-000039020000}"/>
    <cellStyle name="40% - Accent6 4 4" xfId="524" xr:uid="{00000000-0005-0000-0000-00003A020000}"/>
    <cellStyle name="40% - Accent6 4 5" xfId="1330" xr:uid="{B2163DA3-87C1-4DF5-967F-B034E050D89B}"/>
    <cellStyle name="40% - Accent6 4 6" xfId="1686" xr:uid="{0E42D146-7829-4085-9DB3-86F82CBE356C}"/>
    <cellStyle name="40% - Accent6 5" xfId="255" xr:uid="{00000000-0005-0000-0000-00003B020000}"/>
    <cellStyle name="40% - Accent6 5 2" xfId="967" xr:uid="{00000000-0005-0000-0000-00003C020000}"/>
    <cellStyle name="40% - Accent6 5 3" xfId="611" xr:uid="{00000000-0005-0000-0000-00003D020000}"/>
    <cellStyle name="40% - Accent6 5 4" xfId="1417" xr:uid="{FC269F4C-C450-4825-8139-8FF1D3E66B3A}"/>
    <cellStyle name="40% - Accent6 5 5" xfId="1773" xr:uid="{B6E87A5F-4B1B-47F8-B9FB-AF7319CE16D2}"/>
    <cellStyle name="40% - Accent6 6" xfId="789" xr:uid="{00000000-0005-0000-0000-00003E020000}"/>
    <cellStyle name="40% - Accent6 7" xfId="433" xr:uid="{00000000-0005-0000-0000-00003F020000}"/>
    <cellStyle name="40% - Accent6 8" xfId="1239" xr:uid="{8135DEF3-9037-48A8-9C91-5315EA16B845}"/>
    <cellStyle name="40% - Accent6 9" xfId="1595" xr:uid="{E1BA9DD1-07DC-4C41-BA59-012D80696360}"/>
    <cellStyle name="60% - Accent1" xfId="47" builtinId="32" customBuiltin="1"/>
    <cellStyle name="60% - Accent2" xfId="51" builtinId="36" customBuiltin="1"/>
    <cellStyle name="60% - Accent3" xfId="55" builtinId="40" customBuiltin="1"/>
    <cellStyle name="60% - Accent4" xfId="59" builtinId="44" customBuiltin="1"/>
    <cellStyle name="60% - Accent5" xfId="63" builtinId="48" customBuiltin="1"/>
    <cellStyle name="60% - Accent6" xfId="67" builtinId="52" customBuiltin="1"/>
    <cellStyle name="Accent1" xfId="44" builtinId="29" customBuiltin="1"/>
    <cellStyle name="Accent2" xfId="48" builtinId="33" customBuiltin="1"/>
    <cellStyle name="Accent3" xfId="52" builtinId="37" customBuiltin="1"/>
    <cellStyle name="Accent4" xfId="56" builtinId="41" customBuiltin="1"/>
    <cellStyle name="Accent5" xfId="60" builtinId="45" customBuiltin="1"/>
    <cellStyle name="Accent6" xfId="64" builtinId="49" customBuiltin="1"/>
    <cellStyle name="Bad" xfId="34" builtinId="27" customBuiltin="1"/>
    <cellStyle name="Calculation" xfId="38" builtinId="22" customBuiltin="1"/>
    <cellStyle name="Check Cell" xfId="40" builtinId="23" customBuiltin="1"/>
    <cellStyle name="Comma" xfId="1" builtinId="3"/>
    <cellStyle name="Comma 10" xfId="76" xr:uid="{00000000-0005-0000-0000-000050020000}"/>
    <cellStyle name="Comma 10 2" xfId="105" xr:uid="{00000000-0005-0000-0000-000051020000}"/>
    <cellStyle name="Comma 10 2 2" xfId="197" xr:uid="{00000000-0005-0000-0000-000052020000}"/>
    <cellStyle name="Comma 10 2 2 2" xfId="375" xr:uid="{00000000-0005-0000-0000-000053020000}"/>
    <cellStyle name="Comma 10 2 2 2 2" xfId="1087" xr:uid="{00000000-0005-0000-0000-000054020000}"/>
    <cellStyle name="Comma 10 2 2 2 3" xfId="731" xr:uid="{00000000-0005-0000-0000-000055020000}"/>
    <cellStyle name="Comma 10 2 2 2 4" xfId="1537" xr:uid="{8DABD4E8-C7DF-4025-B87C-CB3796AC39EE}"/>
    <cellStyle name="Comma 10 2 2 2 5" xfId="1893" xr:uid="{EE2BF005-5AA6-48B1-A6FF-5DB65037F24E}"/>
    <cellStyle name="Comma 10 2 2 3" xfId="909" xr:uid="{00000000-0005-0000-0000-000056020000}"/>
    <cellStyle name="Comma 10 2 2 4" xfId="553" xr:uid="{00000000-0005-0000-0000-000057020000}"/>
    <cellStyle name="Comma 10 2 2 5" xfId="1359" xr:uid="{526171C8-6641-4C50-ACF2-81AB7F555725}"/>
    <cellStyle name="Comma 10 2 2 6" xfId="1715" xr:uid="{62BC86E1-60C2-4FB3-9EC7-E7CE2AEB6ABA}"/>
    <cellStyle name="Comma 10 2 3" xfId="284" xr:uid="{00000000-0005-0000-0000-000058020000}"/>
    <cellStyle name="Comma 10 2 3 2" xfId="996" xr:uid="{00000000-0005-0000-0000-000059020000}"/>
    <cellStyle name="Comma 10 2 3 3" xfId="640" xr:uid="{00000000-0005-0000-0000-00005A020000}"/>
    <cellStyle name="Comma 10 2 3 4" xfId="1446" xr:uid="{FEC90CBC-801C-4710-96B0-D0033D6AE0B4}"/>
    <cellStyle name="Comma 10 2 3 5" xfId="1802" xr:uid="{91BEC393-DA01-424F-9C8E-F7E5D810B353}"/>
    <cellStyle name="Comma 10 2 4" xfId="818" xr:uid="{00000000-0005-0000-0000-00005B020000}"/>
    <cellStyle name="Comma 10 2 5" xfId="462" xr:uid="{00000000-0005-0000-0000-00005C020000}"/>
    <cellStyle name="Comma 10 2 6" xfId="1268" xr:uid="{E2C9914C-81EB-4B76-B65D-8FA05A799AE5}"/>
    <cellStyle name="Comma 10 2 7" xfId="1624" xr:uid="{73C09CD0-9ABF-4EE6-885A-F185FC6EB606}"/>
    <cellStyle name="Comma 10 3" xfId="131" xr:uid="{00000000-0005-0000-0000-00005D020000}"/>
    <cellStyle name="Comma 10 3 2" xfId="223" xr:uid="{00000000-0005-0000-0000-00005E020000}"/>
    <cellStyle name="Comma 10 3 2 2" xfId="401" xr:uid="{00000000-0005-0000-0000-00005F020000}"/>
    <cellStyle name="Comma 10 3 2 2 2" xfId="1113" xr:uid="{00000000-0005-0000-0000-000060020000}"/>
    <cellStyle name="Comma 10 3 2 2 3" xfId="757" xr:uid="{00000000-0005-0000-0000-000061020000}"/>
    <cellStyle name="Comma 10 3 2 2 4" xfId="1563" xr:uid="{EA2FEE66-8629-4BD4-957B-8E3D7F802B2C}"/>
    <cellStyle name="Comma 10 3 2 2 5" xfId="1919" xr:uid="{9DB61E1D-D783-47E3-9585-D4D0A1767469}"/>
    <cellStyle name="Comma 10 3 2 3" xfId="935" xr:uid="{00000000-0005-0000-0000-000062020000}"/>
    <cellStyle name="Comma 10 3 2 4" xfId="579" xr:uid="{00000000-0005-0000-0000-000063020000}"/>
    <cellStyle name="Comma 10 3 2 5" xfId="1385" xr:uid="{73B6BF17-AACC-4407-95D3-001B36E43407}"/>
    <cellStyle name="Comma 10 3 2 6" xfId="1741" xr:uid="{40D7EAF4-DD46-426F-801C-2F58D21865C8}"/>
    <cellStyle name="Comma 10 3 3" xfId="310" xr:uid="{00000000-0005-0000-0000-000064020000}"/>
    <cellStyle name="Comma 10 3 3 2" xfId="1022" xr:uid="{00000000-0005-0000-0000-000065020000}"/>
    <cellStyle name="Comma 10 3 3 3" xfId="666" xr:uid="{00000000-0005-0000-0000-000066020000}"/>
    <cellStyle name="Comma 10 3 3 4" xfId="1472" xr:uid="{2545D64A-4E7D-4066-A1E7-50F0BEBDF323}"/>
    <cellStyle name="Comma 10 3 3 5" xfId="1828" xr:uid="{571DDC5E-E147-453C-BBA9-BF059E7DBA7D}"/>
    <cellStyle name="Comma 10 3 4" xfId="844" xr:uid="{00000000-0005-0000-0000-000067020000}"/>
    <cellStyle name="Comma 10 3 5" xfId="488" xr:uid="{00000000-0005-0000-0000-000068020000}"/>
    <cellStyle name="Comma 10 3 6" xfId="1294" xr:uid="{A41E9319-E781-4EE5-A06F-CF2B9E1A6C71}"/>
    <cellStyle name="Comma 10 3 7" xfId="1650" xr:uid="{8A9741AE-5C2C-4D74-BBD9-52B73D364356}"/>
    <cellStyle name="Comma 10 4" xfId="174" xr:uid="{00000000-0005-0000-0000-000069020000}"/>
    <cellStyle name="Comma 10 4 2" xfId="352" xr:uid="{00000000-0005-0000-0000-00006A020000}"/>
    <cellStyle name="Comma 10 4 2 2" xfId="1064" xr:uid="{00000000-0005-0000-0000-00006B020000}"/>
    <cellStyle name="Comma 10 4 2 3" xfId="708" xr:uid="{00000000-0005-0000-0000-00006C020000}"/>
    <cellStyle name="Comma 10 4 2 4" xfId="1514" xr:uid="{74BC5C4A-F24C-4A5F-92EE-5AD9B07BFB64}"/>
    <cellStyle name="Comma 10 4 2 5" xfId="1870" xr:uid="{4D031C05-CFE7-438E-BFFE-060C5C6DB43D}"/>
    <cellStyle name="Comma 10 4 3" xfId="886" xr:uid="{00000000-0005-0000-0000-00006D020000}"/>
    <cellStyle name="Comma 10 4 4" xfId="530" xr:uid="{00000000-0005-0000-0000-00006E020000}"/>
    <cellStyle name="Comma 10 4 5" xfId="1336" xr:uid="{B3B5D2D0-56E5-47EC-A178-E8E5DCAD0618}"/>
    <cellStyle name="Comma 10 4 6" xfId="1692" xr:uid="{DFC7921E-8AAE-4565-A143-99BAB9CA70EF}"/>
    <cellStyle name="Comma 10 5" xfId="261" xr:uid="{00000000-0005-0000-0000-00006F020000}"/>
    <cellStyle name="Comma 10 5 2" xfId="973" xr:uid="{00000000-0005-0000-0000-000070020000}"/>
    <cellStyle name="Comma 10 5 3" xfId="617" xr:uid="{00000000-0005-0000-0000-000071020000}"/>
    <cellStyle name="Comma 10 5 4" xfId="1423" xr:uid="{1555BC9A-4C33-4407-9444-D4FB0047BC0D}"/>
    <cellStyle name="Comma 10 5 5" xfId="1779" xr:uid="{E3A93C9F-FBC3-4F28-BF81-9DBF683754F4}"/>
    <cellStyle name="Comma 10 6" xfId="795" xr:uid="{00000000-0005-0000-0000-000072020000}"/>
    <cellStyle name="Comma 10 7" xfId="439" xr:uid="{00000000-0005-0000-0000-000073020000}"/>
    <cellStyle name="Comma 10 8" xfId="1245" xr:uid="{42840F7F-ADF9-4985-9196-6C4CE564FB27}"/>
    <cellStyle name="Comma 10 9" xfId="1601" xr:uid="{75C4E1D1-929F-4DD3-8E24-EA0B91724302}"/>
    <cellStyle name="Comma 11" xfId="146" xr:uid="{00000000-0005-0000-0000-000074020000}"/>
    <cellStyle name="Comma 11 2" xfId="325" xr:uid="{00000000-0005-0000-0000-000075020000}"/>
    <cellStyle name="Comma 11 2 2" xfId="1037" xr:uid="{00000000-0005-0000-0000-000076020000}"/>
    <cellStyle name="Comma 11 2 3" xfId="681" xr:uid="{00000000-0005-0000-0000-000077020000}"/>
    <cellStyle name="Comma 11 2 4" xfId="1487" xr:uid="{BDCA958E-909B-47DD-9DE2-B74CD5A96CC2}"/>
    <cellStyle name="Comma 11 2 5" xfId="1843" xr:uid="{2B6F90A2-25F9-4B64-A413-F50C73800AD4}"/>
    <cellStyle name="Comma 11 3" xfId="859" xr:uid="{00000000-0005-0000-0000-000078020000}"/>
    <cellStyle name="Comma 11 4" xfId="503" xr:uid="{00000000-0005-0000-0000-000079020000}"/>
    <cellStyle name="Comma 11 5" xfId="1309" xr:uid="{DBE03793-4C38-499A-9594-E67A6FA744D8}"/>
    <cellStyle name="Comma 11 6" xfId="1665" xr:uid="{ADEEC776-D3E1-4CCC-9B73-5AFDED0AC090}"/>
    <cellStyle name="Comma 11 7" xfId="1956" xr:uid="{0ED94279-2DA8-4958-A159-39A1EB8B3E88}"/>
    <cellStyle name="Comma 12" xfId="1133" xr:uid="{00000000-0005-0000-0000-00007A020000}"/>
    <cellStyle name="Comma 13" xfId="1202" xr:uid="{6F33C4EF-F271-48CA-A26F-7E7218EADF97}"/>
    <cellStyle name="Comma 13 2" xfId="1213" xr:uid="{A342E0DE-FC00-44ED-872E-5501ADC52A51}"/>
    <cellStyle name="Comma 13 2 2" xfId="1941" xr:uid="{894A3550-B6C2-4168-B903-3652395EB254}"/>
    <cellStyle name="Comma 14" xfId="1223" xr:uid="{B452B5DC-70A5-419E-A9D5-8ACEDAFBCA66}"/>
    <cellStyle name="Comma 2" xfId="2" xr:uid="{00000000-0005-0000-0000-00007B020000}"/>
    <cellStyle name="Comma 2 2" xfId="3" xr:uid="{00000000-0005-0000-0000-00007C020000}"/>
    <cellStyle name="Comma 3" xfId="4" xr:uid="{00000000-0005-0000-0000-00007D020000}"/>
    <cellStyle name="Comma 4" xfId="5" xr:uid="{00000000-0005-0000-0000-00007E020000}"/>
    <cellStyle name="Comma 4 2" xfId="22" xr:uid="{00000000-0005-0000-0000-00007F020000}"/>
    <cellStyle name="Comma 5" xfId="6" xr:uid="{00000000-0005-0000-0000-000080020000}"/>
    <cellStyle name="Comma 6" xfId="21" xr:uid="{00000000-0005-0000-0000-000081020000}"/>
    <cellStyle name="Comma 7" xfId="26" xr:uid="{00000000-0005-0000-0000-000082020000}"/>
    <cellStyle name="Comma 7 10" xfId="1582" xr:uid="{A6C0B665-F848-415C-B5F5-6ADB9DE9C0A3}"/>
    <cellStyle name="Comma 7 2" xfId="84" xr:uid="{00000000-0005-0000-0000-000083020000}"/>
    <cellStyle name="Comma 7 2 2" xfId="178" xr:uid="{00000000-0005-0000-0000-000084020000}"/>
    <cellStyle name="Comma 7 2 2 2" xfId="356" xr:uid="{00000000-0005-0000-0000-000085020000}"/>
    <cellStyle name="Comma 7 2 2 2 2" xfId="1068" xr:uid="{00000000-0005-0000-0000-000086020000}"/>
    <cellStyle name="Comma 7 2 2 2 3" xfId="712" xr:uid="{00000000-0005-0000-0000-000087020000}"/>
    <cellStyle name="Comma 7 2 2 2 4" xfId="1518" xr:uid="{0E0E1AB0-CFA1-404D-B186-A1DDDD0F4E66}"/>
    <cellStyle name="Comma 7 2 2 2 5" xfId="1874" xr:uid="{7C88FFA8-117E-4350-8B93-98F16786F472}"/>
    <cellStyle name="Comma 7 2 2 3" xfId="890" xr:uid="{00000000-0005-0000-0000-000088020000}"/>
    <cellStyle name="Comma 7 2 2 4" xfId="534" xr:uid="{00000000-0005-0000-0000-000089020000}"/>
    <cellStyle name="Comma 7 2 2 5" xfId="1340" xr:uid="{26113822-1C84-4F06-BB89-735583A0253A}"/>
    <cellStyle name="Comma 7 2 2 6" xfId="1696" xr:uid="{C2BBB046-8B8E-4BC7-AFD1-6F821F6F035C}"/>
    <cellStyle name="Comma 7 2 3" xfId="265" xr:uid="{00000000-0005-0000-0000-00008A020000}"/>
    <cellStyle name="Comma 7 2 3 2" xfId="977" xr:uid="{00000000-0005-0000-0000-00008B020000}"/>
    <cellStyle name="Comma 7 2 3 3" xfId="621" xr:uid="{00000000-0005-0000-0000-00008C020000}"/>
    <cellStyle name="Comma 7 2 3 4" xfId="1427" xr:uid="{8B14A334-1F9B-4CBE-8984-8240C5860832}"/>
    <cellStyle name="Comma 7 2 3 5" xfId="1783" xr:uid="{466CD16B-D376-4969-9388-30B72B8622B3}"/>
    <cellStyle name="Comma 7 2 4" xfId="799" xr:uid="{00000000-0005-0000-0000-00008D020000}"/>
    <cellStyle name="Comma 7 2 5" xfId="443" xr:uid="{00000000-0005-0000-0000-00008E020000}"/>
    <cellStyle name="Comma 7 2 6" xfId="1249" xr:uid="{71738C0A-DD1E-4EF0-BFFC-4D599DDEF1B2}"/>
    <cellStyle name="Comma 7 2 7" xfId="1605" xr:uid="{A5871421-7324-4178-831A-98FE1231B466}"/>
    <cellStyle name="Comma 7 3" xfId="132" xr:uid="{00000000-0005-0000-0000-00008F020000}"/>
    <cellStyle name="Comma 7 3 2" xfId="224" xr:uid="{00000000-0005-0000-0000-000090020000}"/>
    <cellStyle name="Comma 7 3 2 2" xfId="402" xr:uid="{00000000-0005-0000-0000-000091020000}"/>
    <cellStyle name="Comma 7 3 2 2 2" xfId="1114" xr:uid="{00000000-0005-0000-0000-000092020000}"/>
    <cellStyle name="Comma 7 3 2 2 3" xfId="758" xr:uid="{00000000-0005-0000-0000-000093020000}"/>
    <cellStyle name="Comma 7 3 2 2 4" xfId="1564" xr:uid="{ABEAE9D9-9C02-4B2E-9027-554639088B77}"/>
    <cellStyle name="Comma 7 3 2 2 5" xfId="1920" xr:uid="{A9AA3E92-D10F-4986-9BB0-80BB83B9DC86}"/>
    <cellStyle name="Comma 7 3 2 3" xfId="936" xr:uid="{00000000-0005-0000-0000-000094020000}"/>
    <cellStyle name="Comma 7 3 2 4" xfId="580" xr:uid="{00000000-0005-0000-0000-000095020000}"/>
    <cellStyle name="Comma 7 3 2 5" xfId="1386" xr:uid="{60D2F39F-44EF-4723-8BA9-43CC66BF3BB9}"/>
    <cellStyle name="Comma 7 3 2 6" xfId="1742" xr:uid="{6EB1827D-36C3-4F26-B57A-1F0ABE7B3F75}"/>
    <cellStyle name="Comma 7 3 3" xfId="311" xr:uid="{00000000-0005-0000-0000-000096020000}"/>
    <cellStyle name="Comma 7 3 3 2" xfId="1023" xr:uid="{00000000-0005-0000-0000-000097020000}"/>
    <cellStyle name="Comma 7 3 3 3" xfId="667" xr:uid="{00000000-0005-0000-0000-000098020000}"/>
    <cellStyle name="Comma 7 3 3 4" xfId="1473" xr:uid="{F3129821-26CA-4837-9C91-3BE3A874DF78}"/>
    <cellStyle name="Comma 7 3 3 5" xfId="1829" xr:uid="{59FBE26D-6A27-4C33-9849-A57D05268708}"/>
    <cellStyle name="Comma 7 3 4" xfId="845" xr:uid="{00000000-0005-0000-0000-000099020000}"/>
    <cellStyle name="Comma 7 3 5" xfId="489" xr:uid="{00000000-0005-0000-0000-00009A020000}"/>
    <cellStyle name="Comma 7 3 6" xfId="1295" xr:uid="{1C133C7F-6124-4C38-B490-F1BAF90BAACA}"/>
    <cellStyle name="Comma 7 3 7" xfId="1651" xr:uid="{77B57114-14A3-4881-AF0D-3FB61CB07221}"/>
    <cellStyle name="Comma 7 4" xfId="150" xr:uid="{00000000-0005-0000-0000-00009B020000}"/>
    <cellStyle name="Comma 7 4 2" xfId="328" xr:uid="{00000000-0005-0000-0000-00009C020000}"/>
    <cellStyle name="Comma 7 4 2 2" xfId="1040" xr:uid="{00000000-0005-0000-0000-00009D020000}"/>
    <cellStyle name="Comma 7 4 2 3" xfId="684" xr:uid="{00000000-0005-0000-0000-00009E020000}"/>
    <cellStyle name="Comma 7 4 2 4" xfId="1490" xr:uid="{3F5043F0-7554-44E8-A744-3DA11C9ED3CF}"/>
    <cellStyle name="Comma 7 4 2 5" xfId="1846" xr:uid="{37A8BA89-E428-470C-BC11-43B4EF010542}"/>
    <cellStyle name="Comma 7 4 3" xfId="862" xr:uid="{00000000-0005-0000-0000-00009F020000}"/>
    <cellStyle name="Comma 7 4 4" xfId="506" xr:uid="{00000000-0005-0000-0000-0000A0020000}"/>
    <cellStyle name="Comma 7 4 5" xfId="1312" xr:uid="{4D7AECA8-4C51-4648-8C70-77EE8EF61E99}"/>
    <cellStyle name="Comma 7 4 6" xfId="1668" xr:uid="{7845BB5F-C6E9-4100-B8F5-73ED29B20477}"/>
    <cellStyle name="Comma 7 5" xfId="155" xr:uid="{00000000-0005-0000-0000-0000A1020000}"/>
    <cellStyle name="Comma 7 5 2" xfId="333" xr:uid="{00000000-0005-0000-0000-0000A2020000}"/>
    <cellStyle name="Comma 7 5 2 2" xfId="1045" xr:uid="{00000000-0005-0000-0000-0000A3020000}"/>
    <cellStyle name="Comma 7 5 2 3" xfId="689" xr:uid="{00000000-0005-0000-0000-0000A4020000}"/>
    <cellStyle name="Comma 7 5 2 4" xfId="1495" xr:uid="{01B80DF9-E3F6-486E-82B9-DD9AEAA0B64A}"/>
    <cellStyle name="Comma 7 5 2 5" xfId="1851" xr:uid="{1D4EB751-392E-4075-BB1E-45B374195A27}"/>
    <cellStyle name="Comma 7 5 3" xfId="867" xr:uid="{00000000-0005-0000-0000-0000A5020000}"/>
    <cellStyle name="Comma 7 5 4" xfId="511" xr:uid="{00000000-0005-0000-0000-0000A6020000}"/>
    <cellStyle name="Comma 7 5 5" xfId="1317" xr:uid="{EFB8459A-F6E6-4231-AA3D-330A20073F46}"/>
    <cellStyle name="Comma 7 5 6" xfId="1673" xr:uid="{D737DFBC-D6BB-442D-B652-D56DD9A09C55}"/>
    <cellStyle name="Comma 7 6" xfId="242" xr:uid="{00000000-0005-0000-0000-0000A7020000}"/>
    <cellStyle name="Comma 7 6 2" xfId="954" xr:uid="{00000000-0005-0000-0000-0000A8020000}"/>
    <cellStyle name="Comma 7 6 3" xfId="598" xr:uid="{00000000-0005-0000-0000-0000A9020000}"/>
    <cellStyle name="Comma 7 6 4" xfId="1404" xr:uid="{D7AF61CB-2B92-4D42-B659-B661EB6DEEC0}"/>
    <cellStyle name="Comma 7 6 5" xfId="1760" xr:uid="{E06F530F-7568-45AF-A696-CEFBB2FE57DE}"/>
    <cellStyle name="Comma 7 7" xfId="776" xr:uid="{00000000-0005-0000-0000-0000AA020000}"/>
    <cellStyle name="Comma 7 8" xfId="420" xr:uid="{00000000-0005-0000-0000-0000AB020000}"/>
    <cellStyle name="Comma 7 9" xfId="1226" xr:uid="{ED9E867F-82C1-4225-84A3-30F659E87CE5}"/>
    <cellStyle name="Comma 8" xfId="70" xr:uid="{00000000-0005-0000-0000-0000AC020000}"/>
    <cellStyle name="Comma 8 2" xfId="100" xr:uid="{00000000-0005-0000-0000-0000AD020000}"/>
    <cellStyle name="Comma 9" xfId="133" xr:uid="{00000000-0005-0000-0000-0000AE020000}"/>
    <cellStyle name="Comma 9 2" xfId="225" xr:uid="{00000000-0005-0000-0000-0000AF020000}"/>
    <cellStyle name="Comma 9 2 2" xfId="403" xr:uid="{00000000-0005-0000-0000-0000B0020000}"/>
    <cellStyle name="Comma 9 2 2 2" xfId="1115" xr:uid="{00000000-0005-0000-0000-0000B1020000}"/>
    <cellStyle name="Comma 9 2 2 3" xfId="759" xr:uid="{00000000-0005-0000-0000-0000B2020000}"/>
    <cellStyle name="Comma 9 2 2 4" xfId="1565" xr:uid="{C3835A06-6402-4B39-85E8-0D46D9009346}"/>
    <cellStyle name="Comma 9 2 2 5" xfId="1921" xr:uid="{0899C3CB-FF4C-4733-86DA-E8EB3C10D97F}"/>
    <cellStyle name="Comma 9 2 3" xfId="937" xr:uid="{00000000-0005-0000-0000-0000B3020000}"/>
    <cellStyle name="Comma 9 2 4" xfId="581" xr:uid="{00000000-0005-0000-0000-0000B4020000}"/>
    <cellStyle name="Comma 9 2 5" xfId="1387" xr:uid="{996EEBAE-1DF7-40B9-9CF1-74894853E6FD}"/>
    <cellStyle name="Comma 9 2 6" xfId="1743" xr:uid="{542E3F27-C5E8-422E-B515-62082C845E8F}"/>
    <cellStyle name="Comma 9 3" xfId="312" xr:uid="{00000000-0005-0000-0000-0000B5020000}"/>
    <cellStyle name="Comma 9 3 2" xfId="1024" xr:uid="{00000000-0005-0000-0000-0000B6020000}"/>
    <cellStyle name="Comma 9 3 3" xfId="668" xr:uid="{00000000-0005-0000-0000-0000B7020000}"/>
    <cellStyle name="Comma 9 3 4" xfId="1474" xr:uid="{E22C3E5B-8B42-4E68-808E-D62D87E5EA9F}"/>
    <cellStyle name="Comma 9 3 5" xfId="1830" xr:uid="{74C7FA86-A680-4860-BF09-7F0EF514231F}"/>
    <cellStyle name="Comma 9 4" xfId="846" xr:uid="{00000000-0005-0000-0000-0000B8020000}"/>
    <cellStyle name="Comma 9 5" xfId="490" xr:uid="{00000000-0005-0000-0000-0000B9020000}"/>
    <cellStyle name="Comma 9 6" xfId="1296" xr:uid="{916719BF-BF81-40C3-982D-BE066D1689E8}"/>
    <cellStyle name="Comma 9 7" xfId="1652" xr:uid="{DD2B16D6-83E5-4E9C-91B5-82F74B5562CC}"/>
    <cellStyle name="Comma0" xfId="7" xr:uid="{00000000-0005-0000-0000-0000BA020000}"/>
    <cellStyle name="Currency 2" xfId="8" xr:uid="{00000000-0005-0000-0000-0000BB020000}"/>
    <cellStyle name="Currency 3" xfId="27" xr:uid="{00000000-0005-0000-0000-0000BC020000}"/>
    <cellStyle name="Currency 3 10" xfId="1583" xr:uid="{B759F8BA-59CA-4886-9B7E-E411A597A50C}"/>
    <cellStyle name="Currency 3 2" xfId="85" xr:uid="{00000000-0005-0000-0000-0000BD020000}"/>
    <cellStyle name="Currency 3 2 2" xfId="179" xr:uid="{00000000-0005-0000-0000-0000BE020000}"/>
    <cellStyle name="Currency 3 2 2 2" xfId="357" xr:uid="{00000000-0005-0000-0000-0000BF020000}"/>
    <cellStyle name="Currency 3 2 2 2 2" xfId="1069" xr:uid="{00000000-0005-0000-0000-0000C0020000}"/>
    <cellStyle name="Currency 3 2 2 2 3" xfId="713" xr:uid="{00000000-0005-0000-0000-0000C1020000}"/>
    <cellStyle name="Currency 3 2 2 2 4" xfId="1519" xr:uid="{A77B3B2F-91C2-4759-8F9C-F253B2B35F07}"/>
    <cellStyle name="Currency 3 2 2 2 5" xfId="1875" xr:uid="{54EF8A05-C1FB-428D-BDBB-7E81AB2D70C4}"/>
    <cellStyle name="Currency 3 2 2 3" xfId="891" xr:uid="{00000000-0005-0000-0000-0000C2020000}"/>
    <cellStyle name="Currency 3 2 2 4" xfId="535" xr:uid="{00000000-0005-0000-0000-0000C3020000}"/>
    <cellStyle name="Currency 3 2 2 5" xfId="1341" xr:uid="{426F2FF2-2C3E-44E9-93E6-8F2B5DAB2AE7}"/>
    <cellStyle name="Currency 3 2 2 6" xfId="1697" xr:uid="{25A3AD31-B598-49F1-A118-F165DB49B18E}"/>
    <cellStyle name="Currency 3 2 3" xfId="266" xr:uid="{00000000-0005-0000-0000-0000C4020000}"/>
    <cellStyle name="Currency 3 2 3 2" xfId="978" xr:uid="{00000000-0005-0000-0000-0000C5020000}"/>
    <cellStyle name="Currency 3 2 3 3" xfId="622" xr:uid="{00000000-0005-0000-0000-0000C6020000}"/>
    <cellStyle name="Currency 3 2 3 4" xfId="1428" xr:uid="{21172254-7CDD-4AB0-982C-0BED584183E7}"/>
    <cellStyle name="Currency 3 2 3 5" xfId="1784" xr:uid="{5275975A-23E9-4823-9D26-EEC3D023AC33}"/>
    <cellStyle name="Currency 3 2 4" xfId="800" xr:uid="{00000000-0005-0000-0000-0000C7020000}"/>
    <cellStyle name="Currency 3 2 5" xfId="444" xr:uid="{00000000-0005-0000-0000-0000C8020000}"/>
    <cellStyle name="Currency 3 2 6" xfId="1250" xr:uid="{986A9D93-6FD1-44C4-AD40-D72A2BCD3B3D}"/>
    <cellStyle name="Currency 3 2 7" xfId="1606" xr:uid="{1604E556-A431-437C-AF29-DB4EB84F8209}"/>
    <cellStyle name="Currency 3 3" xfId="134" xr:uid="{00000000-0005-0000-0000-0000C9020000}"/>
    <cellStyle name="Currency 3 3 2" xfId="226" xr:uid="{00000000-0005-0000-0000-0000CA020000}"/>
    <cellStyle name="Currency 3 3 2 2" xfId="404" xr:uid="{00000000-0005-0000-0000-0000CB020000}"/>
    <cellStyle name="Currency 3 3 2 2 2" xfId="1116" xr:uid="{00000000-0005-0000-0000-0000CC020000}"/>
    <cellStyle name="Currency 3 3 2 2 3" xfId="760" xr:uid="{00000000-0005-0000-0000-0000CD020000}"/>
    <cellStyle name="Currency 3 3 2 2 4" xfId="1566" xr:uid="{5E0B162C-D097-4400-BDBD-75C85F1D79F8}"/>
    <cellStyle name="Currency 3 3 2 2 5" xfId="1922" xr:uid="{6503A5C9-37E5-413F-B950-63BA27D242AB}"/>
    <cellStyle name="Currency 3 3 2 3" xfId="938" xr:uid="{00000000-0005-0000-0000-0000CE020000}"/>
    <cellStyle name="Currency 3 3 2 4" xfId="582" xr:uid="{00000000-0005-0000-0000-0000CF020000}"/>
    <cellStyle name="Currency 3 3 2 5" xfId="1388" xr:uid="{A51F5DA8-3C43-42E5-A1FF-F6FE3D69DA3C}"/>
    <cellStyle name="Currency 3 3 2 6" xfId="1744" xr:uid="{17B70263-377E-4B1F-BEEB-DF755871335A}"/>
    <cellStyle name="Currency 3 3 3" xfId="313" xr:uid="{00000000-0005-0000-0000-0000D0020000}"/>
    <cellStyle name="Currency 3 3 3 2" xfId="1025" xr:uid="{00000000-0005-0000-0000-0000D1020000}"/>
    <cellStyle name="Currency 3 3 3 3" xfId="669" xr:uid="{00000000-0005-0000-0000-0000D2020000}"/>
    <cellStyle name="Currency 3 3 3 4" xfId="1475" xr:uid="{85429F50-846A-42F0-8662-7FE42A08143D}"/>
    <cellStyle name="Currency 3 3 3 5" xfId="1831" xr:uid="{B8EA6F71-CC55-45B0-A7B8-4C89A39980E0}"/>
    <cellStyle name="Currency 3 3 4" xfId="847" xr:uid="{00000000-0005-0000-0000-0000D3020000}"/>
    <cellStyle name="Currency 3 3 5" xfId="491" xr:uid="{00000000-0005-0000-0000-0000D4020000}"/>
    <cellStyle name="Currency 3 3 6" xfId="1297" xr:uid="{758FA622-666B-4D20-9D0D-F4BED24AC1F1}"/>
    <cellStyle name="Currency 3 3 7" xfId="1653" xr:uid="{C275CE57-7338-463D-ACC1-62B3394BD54D}"/>
    <cellStyle name="Currency 3 4" xfId="151" xr:uid="{00000000-0005-0000-0000-0000D5020000}"/>
    <cellStyle name="Currency 3 4 2" xfId="329" xr:uid="{00000000-0005-0000-0000-0000D6020000}"/>
    <cellStyle name="Currency 3 4 2 2" xfId="1041" xr:uid="{00000000-0005-0000-0000-0000D7020000}"/>
    <cellStyle name="Currency 3 4 2 3" xfId="685" xr:uid="{00000000-0005-0000-0000-0000D8020000}"/>
    <cellStyle name="Currency 3 4 2 4" xfId="1491" xr:uid="{88E60F44-A451-45B1-9F06-49E434D89BB4}"/>
    <cellStyle name="Currency 3 4 2 5" xfId="1847" xr:uid="{0C50990C-4AA6-49E1-9AE8-05BD7214BDF5}"/>
    <cellStyle name="Currency 3 4 3" xfId="863" xr:uid="{00000000-0005-0000-0000-0000D9020000}"/>
    <cellStyle name="Currency 3 4 4" xfId="507" xr:uid="{00000000-0005-0000-0000-0000DA020000}"/>
    <cellStyle name="Currency 3 4 5" xfId="1313" xr:uid="{7ACD8298-B561-400A-9E73-7ED5CE5008E6}"/>
    <cellStyle name="Currency 3 4 6" xfId="1669" xr:uid="{AAC8105C-12B2-45B4-89BF-3733B215E687}"/>
    <cellStyle name="Currency 3 5" xfId="156" xr:uid="{00000000-0005-0000-0000-0000DB020000}"/>
    <cellStyle name="Currency 3 5 2" xfId="334" xr:uid="{00000000-0005-0000-0000-0000DC020000}"/>
    <cellStyle name="Currency 3 5 2 2" xfId="1046" xr:uid="{00000000-0005-0000-0000-0000DD020000}"/>
    <cellStyle name="Currency 3 5 2 3" xfId="690" xr:uid="{00000000-0005-0000-0000-0000DE020000}"/>
    <cellStyle name="Currency 3 5 2 4" xfId="1496" xr:uid="{3B623976-2607-46EC-8F56-3ABB0DD76B7A}"/>
    <cellStyle name="Currency 3 5 2 5" xfId="1852" xr:uid="{87C81EF1-45D9-4520-BDE0-0C765C8DE4D7}"/>
    <cellStyle name="Currency 3 5 3" xfId="868" xr:uid="{00000000-0005-0000-0000-0000DF020000}"/>
    <cellStyle name="Currency 3 5 4" xfId="512" xr:uid="{00000000-0005-0000-0000-0000E0020000}"/>
    <cellStyle name="Currency 3 5 5" xfId="1318" xr:uid="{76CCF7A0-BB88-4C0F-B819-CED4460F59DC}"/>
    <cellStyle name="Currency 3 5 6" xfId="1674" xr:uid="{14566296-21DD-4293-B13D-241EB07E1E69}"/>
    <cellStyle name="Currency 3 6" xfId="243" xr:uid="{00000000-0005-0000-0000-0000E1020000}"/>
    <cellStyle name="Currency 3 6 2" xfId="955" xr:uid="{00000000-0005-0000-0000-0000E2020000}"/>
    <cellStyle name="Currency 3 6 3" xfId="599" xr:uid="{00000000-0005-0000-0000-0000E3020000}"/>
    <cellStyle name="Currency 3 6 4" xfId="1405" xr:uid="{4EC5DEA3-A1EC-42CB-942E-F9C1E23611A5}"/>
    <cellStyle name="Currency 3 6 5" xfId="1761" xr:uid="{E03C8617-98F5-43CA-B2E7-49E5BEAF901A}"/>
    <cellStyle name="Currency 3 7" xfId="777" xr:uid="{00000000-0005-0000-0000-0000E4020000}"/>
    <cellStyle name="Currency 3 8" xfId="421" xr:uid="{00000000-0005-0000-0000-0000E5020000}"/>
    <cellStyle name="Currency 3 9" xfId="1227" xr:uid="{DA6741E6-A00B-41EA-B753-A01A522BD463}"/>
    <cellStyle name="Currency0" xfId="9" xr:uid="{00000000-0005-0000-0000-0000E6020000}"/>
    <cellStyle name="Date" xfId="15" xr:uid="{00000000-0005-0000-0000-0000E7020000}"/>
    <cellStyle name="Explanatory Text" xfId="42" builtinId="53" customBuiltin="1"/>
    <cellStyle name="Fixed" xfId="16" xr:uid="{00000000-0005-0000-0000-0000E9020000}"/>
    <cellStyle name="Good" xfId="33" builtinId="26" customBuiltin="1"/>
    <cellStyle name="Heading 1" xfId="29" builtinId="16" customBuiltin="1"/>
    <cellStyle name="Heading 2" xfId="30" builtinId="17" customBuiltin="1"/>
    <cellStyle name="Heading 3" xfId="31" builtinId="18" customBuiltin="1"/>
    <cellStyle name="Heading 4" xfId="32" builtinId="19" customBuiltin="1"/>
    <cellStyle name="Heading1" xfId="17" xr:uid="{00000000-0005-0000-0000-0000EF020000}"/>
    <cellStyle name="Heading2" xfId="18" xr:uid="{00000000-0005-0000-0000-0000F0020000}"/>
    <cellStyle name="Hyperlink" xfId="10" builtinId="8"/>
    <cellStyle name="Input" xfId="36" builtinId="20" customBuiltin="1"/>
    <cellStyle name="Linked Cell" xfId="39" builtinId="24" customBuiltin="1"/>
    <cellStyle name="Neutral" xfId="35" builtinId="28" customBuiltin="1"/>
    <cellStyle name="Normal" xfId="0" builtinId="0"/>
    <cellStyle name="Normal 10" xfId="78" xr:uid="{00000000-0005-0000-0000-0000F6020000}"/>
    <cellStyle name="Normal 11" xfId="74" xr:uid="{00000000-0005-0000-0000-0000F7020000}"/>
    <cellStyle name="Normal 11 2" xfId="103" xr:uid="{00000000-0005-0000-0000-0000F8020000}"/>
    <cellStyle name="Normal 11 2 2" xfId="195" xr:uid="{00000000-0005-0000-0000-0000F9020000}"/>
    <cellStyle name="Normal 11 2 2 2" xfId="373" xr:uid="{00000000-0005-0000-0000-0000FA020000}"/>
    <cellStyle name="Normal 11 2 2 2 2" xfId="1085" xr:uid="{00000000-0005-0000-0000-0000FB020000}"/>
    <cellStyle name="Normal 11 2 2 2 3" xfId="729" xr:uid="{00000000-0005-0000-0000-0000FC020000}"/>
    <cellStyle name="Normal 11 2 2 2 4" xfId="1535" xr:uid="{5669D847-FFD6-4944-901E-B6B1B31BBD9A}"/>
    <cellStyle name="Normal 11 2 2 2 5" xfId="1891" xr:uid="{C09950AA-5BD6-464E-AD6D-4FE39C7404F6}"/>
    <cellStyle name="Normal 11 2 2 3" xfId="907" xr:uid="{00000000-0005-0000-0000-0000FD020000}"/>
    <cellStyle name="Normal 11 2 2 4" xfId="551" xr:uid="{00000000-0005-0000-0000-0000FE020000}"/>
    <cellStyle name="Normal 11 2 2 5" xfId="1357" xr:uid="{B71964B4-D27C-4BD6-B63C-08C450BA8230}"/>
    <cellStyle name="Normal 11 2 2 6" xfId="1713" xr:uid="{AC8BEB19-F031-4275-B185-77E3E60C6701}"/>
    <cellStyle name="Normal 11 2 3" xfId="282" xr:uid="{00000000-0005-0000-0000-0000FF020000}"/>
    <cellStyle name="Normal 11 2 3 2" xfId="994" xr:uid="{00000000-0005-0000-0000-000000030000}"/>
    <cellStyle name="Normal 11 2 3 3" xfId="638" xr:uid="{00000000-0005-0000-0000-000001030000}"/>
    <cellStyle name="Normal 11 2 3 4" xfId="1444" xr:uid="{EA7224C5-58C0-4632-B70D-F1022765F4D1}"/>
    <cellStyle name="Normal 11 2 3 5" xfId="1800" xr:uid="{A8AB58F3-60DF-4C93-B11C-28D46C830313}"/>
    <cellStyle name="Normal 11 2 4" xfId="816" xr:uid="{00000000-0005-0000-0000-000002030000}"/>
    <cellStyle name="Normal 11 2 5" xfId="460" xr:uid="{00000000-0005-0000-0000-000003030000}"/>
    <cellStyle name="Normal 11 2 6" xfId="1266" xr:uid="{F67756A9-BC25-47DF-8424-63783EFDAFF5}"/>
    <cellStyle name="Normal 11 2 7" xfId="1622" xr:uid="{A7D3657C-ED9E-4FA0-B6AE-D1140DCA2D80}"/>
    <cellStyle name="Normal 11 3" xfId="135" xr:uid="{00000000-0005-0000-0000-000004030000}"/>
    <cellStyle name="Normal 11 3 2" xfId="227" xr:uid="{00000000-0005-0000-0000-000005030000}"/>
    <cellStyle name="Normal 11 3 2 2" xfId="405" xr:uid="{00000000-0005-0000-0000-000006030000}"/>
    <cellStyle name="Normal 11 3 2 2 2" xfId="1117" xr:uid="{00000000-0005-0000-0000-000007030000}"/>
    <cellStyle name="Normal 11 3 2 2 3" xfId="761" xr:uid="{00000000-0005-0000-0000-000008030000}"/>
    <cellStyle name="Normal 11 3 2 2 4" xfId="1567" xr:uid="{89ABFA60-BD66-4437-B620-1F43F43D01D6}"/>
    <cellStyle name="Normal 11 3 2 2 5" xfId="1923" xr:uid="{28902A14-2C11-407E-8E9E-4F5BD347FDFE}"/>
    <cellStyle name="Normal 11 3 2 3" xfId="939" xr:uid="{00000000-0005-0000-0000-000009030000}"/>
    <cellStyle name="Normal 11 3 2 4" xfId="583" xr:uid="{00000000-0005-0000-0000-00000A030000}"/>
    <cellStyle name="Normal 11 3 2 5" xfId="1389" xr:uid="{4B176F22-9650-49E0-ACD9-AB216E27DF15}"/>
    <cellStyle name="Normal 11 3 2 6" xfId="1745" xr:uid="{F00A1E7D-6374-4005-A2AD-8E9D8FF31B9D}"/>
    <cellStyle name="Normal 11 3 3" xfId="314" xr:uid="{00000000-0005-0000-0000-00000B030000}"/>
    <cellStyle name="Normal 11 3 3 2" xfId="1026" xr:uid="{00000000-0005-0000-0000-00000C030000}"/>
    <cellStyle name="Normal 11 3 3 3" xfId="670" xr:uid="{00000000-0005-0000-0000-00000D030000}"/>
    <cellStyle name="Normal 11 3 3 4" xfId="1476" xr:uid="{AEF27196-2D97-45B0-8980-AD7272BCFE36}"/>
    <cellStyle name="Normal 11 3 3 5" xfId="1832" xr:uid="{D4EE4676-936E-4F39-A911-7B072EC6DC49}"/>
    <cellStyle name="Normal 11 3 4" xfId="848" xr:uid="{00000000-0005-0000-0000-00000E030000}"/>
    <cellStyle name="Normal 11 3 5" xfId="492" xr:uid="{00000000-0005-0000-0000-00000F030000}"/>
    <cellStyle name="Normal 11 3 6" xfId="1298" xr:uid="{947165B9-3B3A-4B23-8A25-994690202FA7}"/>
    <cellStyle name="Normal 11 3 7" xfId="1654" xr:uid="{2EB41B87-14E3-4D72-9B3D-652DE8BFBA4D}"/>
    <cellStyle name="Normal 11 4" xfId="172" xr:uid="{00000000-0005-0000-0000-000010030000}"/>
    <cellStyle name="Normal 11 4 2" xfId="350" xr:uid="{00000000-0005-0000-0000-000011030000}"/>
    <cellStyle name="Normal 11 4 2 2" xfId="1062" xr:uid="{00000000-0005-0000-0000-000012030000}"/>
    <cellStyle name="Normal 11 4 2 3" xfId="706" xr:uid="{00000000-0005-0000-0000-000013030000}"/>
    <cellStyle name="Normal 11 4 2 4" xfId="1512" xr:uid="{592F0652-BF06-45CB-8E0A-D53AA7A71BA7}"/>
    <cellStyle name="Normal 11 4 2 5" xfId="1868" xr:uid="{40D5CBC4-2757-4900-829A-FCBAD490E2B6}"/>
    <cellStyle name="Normal 11 4 3" xfId="884" xr:uid="{00000000-0005-0000-0000-000014030000}"/>
    <cellStyle name="Normal 11 4 4" xfId="528" xr:uid="{00000000-0005-0000-0000-000015030000}"/>
    <cellStyle name="Normal 11 4 5" xfId="1334" xr:uid="{188CEFBA-4F74-4B92-A42C-9194DBA5ECC9}"/>
    <cellStyle name="Normal 11 4 6" xfId="1690" xr:uid="{F71B62A8-693E-4166-83E3-DB0841089517}"/>
    <cellStyle name="Normal 11 5" xfId="259" xr:uid="{00000000-0005-0000-0000-000016030000}"/>
    <cellStyle name="Normal 11 5 2" xfId="971" xr:uid="{00000000-0005-0000-0000-000017030000}"/>
    <cellStyle name="Normal 11 5 3" xfId="615" xr:uid="{00000000-0005-0000-0000-000018030000}"/>
    <cellStyle name="Normal 11 5 4" xfId="1421" xr:uid="{3267359E-4435-4898-B203-76BAE98FC219}"/>
    <cellStyle name="Normal 11 5 5" xfId="1777" xr:uid="{150D55F3-A38A-4576-B7BC-0D60555E4BE7}"/>
    <cellStyle name="Normal 11 6" xfId="793" xr:uid="{00000000-0005-0000-0000-000019030000}"/>
    <cellStyle name="Normal 11 7" xfId="437" xr:uid="{00000000-0005-0000-0000-00001A030000}"/>
    <cellStyle name="Normal 11 8" xfId="1243" xr:uid="{C7E8AD1E-C90C-4257-87E8-90394183E4D9}"/>
    <cellStyle name="Normal 11 9" xfId="1599" xr:uid="{0137A4FE-B727-4AFF-93C9-EB453240782C}"/>
    <cellStyle name="Normal 12" xfId="136" xr:uid="{00000000-0005-0000-0000-00001B030000}"/>
    <cellStyle name="Normal 12 10" xfId="1155" xr:uid="{EE53DF97-0864-45FB-9838-882A6FD69AAC}"/>
    <cellStyle name="Normal 12 11" xfId="1164" xr:uid="{C405FEEA-B9C8-4F41-AE09-45C9B9C5BE4C}"/>
    <cellStyle name="Normal 12 11 2" xfId="1174" xr:uid="{6D59B9EE-4F7C-473B-89AD-487754EEEC00}"/>
    <cellStyle name="Normal 12 11 2 2" xfId="1183" xr:uid="{C97AD81E-F349-41BF-AB37-938264AC7E75}"/>
    <cellStyle name="Normal 12 11 2 3" xfId="1192" xr:uid="{EDF18586-C51F-4A8B-B954-3FD91E4294FB}"/>
    <cellStyle name="Normal 12 11 2 3 2" xfId="1201" xr:uid="{F1B213E3-B513-43D4-B94E-21FEC58BA329}"/>
    <cellStyle name="Normal 12 11 2 3 2 2" xfId="1211" xr:uid="{3EE9A8CE-19A7-41B0-8FAC-97F474EEE1FB}"/>
    <cellStyle name="Normal 12 11 2 3 2 2 2" xfId="1938" xr:uid="{E4EB305D-6FC3-4868-8DB7-7500BA78F6DE}"/>
    <cellStyle name="Normal 12 11 2 3 2 3" xfId="1948" xr:uid="{FD549AE8-4E57-48B6-A0B7-CAA996309B1E}"/>
    <cellStyle name="Normal 12 12" xfId="1299" xr:uid="{08F4C336-F57C-46A4-8117-D8C23A5D6DF4}"/>
    <cellStyle name="Normal 12 13" xfId="1655" xr:uid="{21B62D28-A811-470B-BE5D-14C0FB8CA178}"/>
    <cellStyle name="Normal 12 2" xfId="228" xr:uid="{00000000-0005-0000-0000-00001C030000}"/>
    <cellStyle name="Normal 12 2 2" xfId="406" xr:uid="{00000000-0005-0000-0000-00001D030000}"/>
    <cellStyle name="Normal 12 2 2 2" xfId="1118" xr:uid="{00000000-0005-0000-0000-00001E030000}"/>
    <cellStyle name="Normal 12 2 2 3" xfId="762" xr:uid="{00000000-0005-0000-0000-00001F030000}"/>
    <cellStyle name="Normal 12 2 2 4" xfId="1568" xr:uid="{297A6665-3FDC-4796-91E7-2B04C7F82670}"/>
    <cellStyle name="Normal 12 2 2 5" xfId="1924" xr:uid="{F45CF7CF-D7D3-4BD3-8448-FDDD04DE2FE1}"/>
    <cellStyle name="Normal 12 2 3" xfId="940" xr:uid="{00000000-0005-0000-0000-000020030000}"/>
    <cellStyle name="Normal 12 2 4" xfId="584" xr:uid="{00000000-0005-0000-0000-000021030000}"/>
    <cellStyle name="Normal 12 2 5" xfId="1390" xr:uid="{95DE4D21-7B7B-4E7D-9672-C0C85C416C27}"/>
    <cellStyle name="Normal 12 2 6" xfId="1746" xr:uid="{49006FBB-9024-43E0-90D2-2CED83DD89FC}"/>
    <cellStyle name="Normal 12 3" xfId="237" xr:uid="{00000000-0005-0000-0000-000022030000}"/>
    <cellStyle name="Normal 12 3 2" xfId="416" xr:uid="{00000000-0005-0000-0000-000023030000}"/>
    <cellStyle name="Normal 12 3 2 2" xfId="1128" xr:uid="{00000000-0005-0000-0000-000024030000}"/>
    <cellStyle name="Normal 12 3 2 3" xfId="772" xr:uid="{00000000-0005-0000-0000-000025030000}"/>
    <cellStyle name="Normal 12 3 2 4" xfId="1578" xr:uid="{6652F272-14C8-4C6C-BD04-D11557B5FAB0}"/>
    <cellStyle name="Normal 12 3 2 5" xfId="1934" xr:uid="{65FE0ABA-19DF-4891-B554-552C917571F7}"/>
    <cellStyle name="Normal 12 3 3" xfId="949" xr:uid="{00000000-0005-0000-0000-000026030000}"/>
    <cellStyle name="Normal 12 3 4" xfId="593" xr:uid="{00000000-0005-0000-0000-000027030000}"/>
    <cellStyle name="Normal 12 3 5" xfId="1399" xr:uid="{DECE5C39-57A6-4EDE-B5F6-DC4EF585F4C0}"/>
    <cellStyle name="Normal 12 3 6" xfId="1755" xr:uid="{1AD9E9B8-3244-4126-BCAD-3B370C0FA538}"/>
    <cellStyle name="Normal 12 4" xfId="315" xr:uid="{00000000-0005-0000-0000-000028030000}"/>
    <cellStyle name="Normal 12 4 2" xfId="1027" xr:uid="{00000000-0005-0000-0000-000029030000}"/>
    <cellStyle name="Normal 12 4 3" xfId="671" xr:uid="{00000000-0005-0000-0000-00002A030000}"/>
    <cellStyle name="Normal 12 4 4" xfId="1477" xr:uid="{C97E4CB8-A055-4AFA-869D-3E32821314EF}"/>
    <cellStyle name="Normal 12 4 5" xfId="1833" xr:uid="{A8705972-15DF-4CC8-B910-85280D4A5929}"/>
    <cellStyle name="Normal 12 5" xfId="849" xr:uid="{00000000-0005-0000-0000-00002B030000}"/>
    <cellStyle name="Normal 12 6" xfId="493" xr:uid="{00000000-0005-0000-0000-00002C030000}"/>
    <cellStyle name="Normal 12 7" xfId="1131" xr:uid="{00000000-0005-0000-0000-00002D030000}"/>
    <cellStyle name="Normal 12 7 2" xfId="1136" xr:uid="{00000000-0005-0000-0000-00002E030000}"/>
    <cellStyle name="Normal 12 7 2 2" xfId="1142" xr:uid="{FBA9DDD1-B2A6-4F41-B851-2EEFA5736E6E}"/>
    <cellStyle name="Normal 12 7 2 3" xfId="1147" xr:uid="{E511A577-50F8-4118-8BEA-C5AE1EDCAD5D}"/>
    <cellStyle name="Normal 12 7 2 4" xfId="1158" xr:uid="{D2A1B614-C54C-4C50-853E-E6D3E1CD4629}"/>
    <cellStyle name="Normal 12 7 2 5" xfId="1167" xr:uid="{2F08BAAE-9193-41D1-8EBA-67FD1E9F3922}"/>
    <cellStyle name="Normal 12 7 2 5 2" xfId="1175" xr:uid="{D445DFF0-A965-4471-9CD5-FA0C193FC76D}"/>
    <cellStyle name="Normal 12 7 2 5 2 2" xfId="1184" xr:uid="{6D7C152A-FCC0-432D-A9C2-A4AD331914DF}"/>
    <cellStyle name="Normal 12 7 2 5 2 3" xfId="1193" xr:uid="{5FB366FD-6BCD-41DC-9405-E633F15E5857}"/>
    <cellStyle name="Normal 12 7 2 5 2 3 2" xfId="1203" xr:uid="{A4007773-2DBB-43B7-A199-0118AF888F4E}"/>
    <cellStyle name="Normal 12 7 2 5 2 3 2 2" xfId="1214" xr:uid="{28F30365-5186-497C-88D3-29A889B58BAA}"/>
    <cellStyle name="Normal 12 8" xfId="1141" xr:uid="{F8897ED9-98AF-4858-997B-7BFF67C1FF2A}"/>
    <cellStyle name="Normal 12 9" xfId="1146" xr:uid="{F3CE8366-3D94-47B5-955B-B2FEEDF0378E}"/>
    <cellStyle name="Normal 12 9 2" xfId="1159" xr:uid="{3AAAC546-5E06-4188-88BE-EA82CAB1D5F8}"/>
    <cellStyle name="Normal 12 9 3" xfId="1168" xr:uid="{25C97066-205B-4845-9F2F-F51BE0605A1F}"/>
    <cellStyle name="Normal 12 9 3 2" xfId="1177" xr:uid="{7791DFC2-7C3A-4A13-B71D-616ACE6DCCCA}"/>
    <cellStyle name="Normal 12 9 3 2 2" xfId="1186" xr:uid="{72CCD8A4-5D8F-4D4B-A02B-83C88A4AE330}"/>
    <cellStyle name="Normal 12 9 3 2 3" xfId="1195" xr:uid="{1DEDE477-412C-49E8-8CC2-AFDA1E3FFAF1}"/>
    <cellStyle name="Normal 12 9 3 2 3 2" xfId="1205" xr:uid="{2F245310-1DCB-4744-8CDF-84DE93494AC6}"/>
    <cellStyle name="Normal 12 9 3 2 3 2 2" xfId="1216" xr:uid="{CE77FCC2-E1EF-4536-9FF0-4E833342A719}"/>
    <cellStyle name="Normal 12 9 3 2 3 2 2 2" xfId="1939" xr:uid="{B6B604D8-EBA6-4D01-9DF2-34D1E4E5F184}"/>
    <cellStyle name="Normal 12 9 3 2 3 2 3" xfId="1947" xr:uid="{355CEB00-FB05-4946-BCA3-9A4A0602CE38}"/>
    <cellStyle name="Normal 13" xfId="145" xr:uid="{00000000-0005-0000-0000-00002F030000}"/>
    <cellStyle name="Normal 13 2" xfId="324" xr:uid="{00000000-0005-0000-0000-000030030000}"/>
    <cellStyle name="Normal 13 2 2" xfId="1036" xr:uid="{00000000-0005-0000-0000-000031030000}"/>
    <cellStyle name="Normal 13 2 3" xfId="680" xr:uid="{00000000-0005-0000-0000-000032030000}"/>
    <cellStyle name="Normal 13 2 4" xfId="1486" xr:uid="{1BBC9701-2A55-4EBE-BD64-3C1444DB4C8B}"/>
    <cellStyle name="Normal 13 2 5" xfId="1842" xr:uid="{B946077F-E1F6-4BB1-937F-BBB8021EE7A2}"/>
    <cellStyle name="Normal 13 3" xfId="858" xr:uid="{00000000-0005-0000-0000-000033030000}"/>
    <cellStyle name="Normal 13 4" xfId="502" xr:uid="{00000000-0005-0000-0000-000034030000}"/>
    <cellStyle name="Normal 13 5" xfId="1308" xr:uid="{051467A5-EFD1-4813-97FD-BC05C2187E2E}"/>
    <cellStyle name="Normal 13 6" xfId="1664" xr:uid="{B4A8D7C9-988E-4D8F-9A4A-7F8E63494219}"/>
    <cellStyle name="Normal 13 7" xfId="1953" xr:uid="{3D343ACF-EA33-40AF-803D-BE98D437EBBA}"/>
    <cellStyle name="Normal 14" xfId="238" xr:uid="{00000000-0005-0000-0000-000035030000}"/>
    <cellStyle name="Normal 14 2" xfId="415" xr:uid="{00000000-0005-0000-0000-000036030000}"/>
    <cellStyle name="Normal 14 2 2" xfId="1127" xr:uid="{00000000-0005-0000-0000-000037030000}"/>
    <cellStyle name="Normal 14 2 3" xfId="771" xr:uid="{00000000-0005-0000-0000-000038030000}"/>
    <cellStyle name="Normal 14 2 4" xfId="1577" xr:uid="{BF6DC299-B933-4116-A1C6-F3248A823D64}"/>
    <cellStyle name="Normal 14 2 5" xfId="1933" xr:uid="{D54A4B53-04E6-4367-8937-A68F456F3138}"/>
    <cellStyle name="Normal 14 3" xfId="950" xr:uid="{00000000-0005-0000-0000-000039030000}"/>
    <cellStyle name="Normal 14 4" xfId="594" xr:uid="{00000000-0005-0000-0000-00003A030000}"/>
    <cellStyle name="Normal 14 5" xfId="1400" xr:uid="{6BC9198F-8168-4351-B5FE-5DEDCE450F91}"/>
    <cellStyle name="Normal 14 6" xfId="1756" xr:uid="{4B1D48D1-5C07-4074-AFD9-83824DAB637D}"/>
    <cellStyle name="Normal 15" xfId="1130" xr:uid="{00000000-0005-0000-0000-00003B030000}"/>
    <cellStyle name="Normal 15 2" xfId="1135" xr:uid="{00000000-0005-0000-0000-00003C030000}"/>
    <cellStyle name="Normal 15 2 2" xfId="1138" xr:uid="{9EC92794-9AE5-413B-9078-DF6F05117DE6}"/>
    <cellStyle name="Normal 15 2 3" xfId="1143" xr:uid="{13CEC739-EC85-4255-B073-232BA5467C96}"/>
    <cellStyle name="Normal 15 2 4" xfId="1149" xr:uid="{42B03055-DB5D-463D-8065-E7152229D41C}"/>
    <cellStyle name="Normal 15 2 4 2" xfId="1161" xr:uid="{C924C9EA-D749-4AD0-B38F-708058FC026B}"/>
    <cellStyle name="Normal 15 2 4 3" xfId="1170" xr:uid="{7B162B33-500D-4FC1-94A6-414AB037EF68}"/>
    <cellStyle name="Normal 15 2 4 3 2" xfId="1180" xr:uid="{DAA094B7-5F9B-4596-A343-6A640986CC00}"/>
    <cellStyle name="Normal 15 2 4 3 2 2" xfId="1189" xr:uid="{8D7E8904-94E2-4A18-95B5-401AE6AB015E}"/>
    <cellStyle name="Normal 15 2 4 3 2 3" xfId="1198" xr:uid="{EA49BA99-5CF3-4F7D-AFA2-217B79EEDC54}"/>
    <cellStyle name="Normal 15 2 4 3 2 3 2" xfId="1208" xr:uid="{D3C8D3C3-AE2F-44F6-B3CF-26366750A2D5}"/>
    <cellStyle name="Normal 15 2 4 3 2 3 2 2" xfId="1219" xr:uid="{E2894461-F4BC-4F89-8882-EECC5836AB08}"/>
    <cellStyle name="Normal 15 2 4 3 2 3 2 2 2" xfId="1945" xr:uid="{1DEC76C1-BE3D-41D7-857D-2C53C1BA4B11}"/>
    <cellStyle name="Normal 15 3" xfId="1152" xr:uid="{407C0E5A-00FD-45E8-AA67-2A65A287C857}"/>
    <cellStyle name="Normal 16" xfId="1140" xr:uid="{AE479883-C2A0-438E-B6E5-80DB6EA35015}"/>
    <cellStyle name="Normal 16 2" xfId="1148" xr:uid="{32E37146-C03B-48C2-A15A-97351B719498}"/>
    <cellStyle name="Normal 16 2 2" xfId="1160" xr:uid="{B800A94D-40BB-41BF-B9AC-61D9115BEAB9}"/>
    <cellStyle name="Normal 16 2 3" xfId="1169" xr:uid="{93B3B29B-CE2B-4B1B-B298-E313C9BF301F}"/>
    <cellStyle name="Normal 16 2 3 2" xfId="1178" xr:uid="{EED8FB0F-131C-4209-AFED-0D920C20A406}"/>
    <cellStyle name="Normal 16 2 3 2 2" xfId="1187" xr:uid="{B2D90295-8321-4ED9-8DD4-DDDB3FF8DB3E}"/>
    <cellStyle name="Normal 16 2 3 2 3" xfId="1196" xr:uid="{424D0D54-5129-4BC6-A93E-6729031AAEFF}"/>
    <cellStyle name="Normal 16 2 3 2 3 2" xfId="1206" xr:uid="{440A8043-DC37-4A39-A2AF-048AE9A3D739}"/>
    <cellStyle name="Normal 16 2 3 2 3 2 2" xfId="1217" xr:uid="{904F81B3-D7F4-4E58-8E2E-16E2F3CA4487}"/>
    <cellStyle name="Normal 16 2 3 2 3 2 2 2" xfId="1942" xr:uid="{48DA1CA4-1E5C-460D-9627-993CF66CFFBB}"/>
    <cellStyle name="Normal 16 3" xfId="1157" xr:uid="{5220DFC5-3C03-4E06-B7B8-A2D3238CF076}"/>
    <cellStyle name="Normal 16 4" xfId="1166" xr:uid="{D6DF41D3-FB3D-4F24-8FFA-D374EA68B93D}"/>
    <cellStyle name="Normal 16 4 2" xfId="1179" xr:uid="{FBED7334-6726-435F-B408-AE149A59F8CA}"/>
    <cellStyle name="Normal 16 4 2 2" xfId="1188" xr:uid="{397A847D-59F1-4F9B-947C-655F7C33F1AD}"/>
    <cellStyle name="Normal 16 4 2 3" xfId="1197" xr:uid="{0C87D57C-200F-48BF-8432-00DF31C0C763}"/>
    <cellStyle name="Normal 16 4 2 3 2" xfId="1207" xr:uid="{22A42175-C8AF-409A-9EDA-B4696032C306}"/>
    <cellStyle name="Normal 16 4 2 3 2 2" xfId="1218" xr:uid="{CD82FA1B-7553-4D16-AAD6-32AD2F8ABA14}"/>
    <cellStyle name="Normal 16 4 2 3 2 2 2" xfId="1944" xr:uid="{5C4BFABF-8775-40AE-A5F1-FFA8E6B2553E}"/>
    <cellStyle name="Normal 17" xfId="1145" xr:uid="{EC176110-CB29-48F4-8E6D-049FD6CCD025}"/>
    <cellStyle name="Normal 17 2" xfId="1156" xr:uid="{6B7B61CC-7A1D-4BE4-BF6D-515F9C0CFED0}"/>
    <cellStyle name="Normal 17 3" xfId="1165" xr:uid="{8D63E561-D346-43D7-A936-313566C528F2}"/>
    <cellStyle name="Normal 17 3 2" xfId="1176" xr:uid="{E7695A31-931A-41BA-B7D6-0BA41147F8B9}"/>
    <cellStyle name="Normal 17 3 2 2" xfId="1185" xr:uid="{52B021C9-D403-49CA-83FC-95DFFB22F5F4}"/>
    <cellStyle name="Normal 17 3 2 3" xfId="1194" xr:uid="{A3CAF992-BD02-4FC9-9FC0-C6B15CC9249A}"/>
    <cellStyle name="Normal 17 3 2 3 2" xfId="1204" xr:uid="{E2C60DE3-204A-4888-9560-1FA06854C54D}"/>
    <cellStyle name="Normal 17 3 2 3 2 2" xfId="1215" xr:uid="{FFCA8CE1-C01F-4170-9AD9-4CF30F645B43}"/>
    <cellStyle name="Normal 17 3 2 3 2 2 2" xfId="1943" xr:uid="{68FB3B50-3686-4E4F-B8F2-39F5F52ADE80}"/>
    <cellStyle name="Normal 18" xfId="1151" xr:uid="{9667F200-3825-456F-8284-B18A49CE4385}"/>
    <cellStyle name="Normal 19" xfId="1154" xr:uid="{698422DC-271A-48E3-AD3B-BB35285489C7}"/>
    <cellStyle name="Normal 2" xfId="11" xr:uid="{00000000-0005-0000-0000-00003D030000}"/>
    <cellStyle name="Normal 2 2" xfId="1951" xr:uid="{D6892926-AB52-4D64-B678-E161AAADD875}"/>
    <cellStyle name="Normal 20" xfId="1163" xr:uid="{C68AB4EC-9CD4-484C-B323-A3221A2FC118}"/>
    <cellStyle name="Normal 20 2" xfId="1173" xr:uid="{83C66BC5-83E4-4851-96FC-B05307385409}"/>
    <cellStyle name="Normal 20 2 2" xfId="1182" xr:uid="{28EDAB8C-188F-49B2-9A55-A74AC5DBFCBA}"/>
    <cellStyle name="Normal 20 2 3" xfId="1191" xr:uid="{26265366-6C44-4548-847D-A648851C5B5A}"/>
    <cellStyle name="Normal 20 2 3 2" xfId="1200" xr:uid="{2BD8B77D-AEED-4BEB-8DB9-5BE2FE3E0ECE}"/>
    <cellStyle name="Normal 20 2 3 2 2" xfId="1212" xr:uid="{77014253-1D43-4A20-9164-83865D35F2F1}"/>
    <cellStyle name="Normal 20 2 3 2 2 2" xfId="1937" xr:uid="{620159A0-C055-4F8D-B39C-92480075A1C1}"/>
    <cellStyle name="Normal 20 2 3 3" xfId="1210" xr:uid="{E7749A52-EB61-427E-927B-AAEF4E9CE12B}"/>
    <cellStyle name="Normal 20 2 3 3 2" xfId="1936" xr:uid="{4FD657CA-810A-4BA3-8B07-1D95C3E9BDA0}"/>
    <cellStyle name="Normal 20 2 3 4 2" xfId="1940" xr:uid="{72063C7E-C40A-46FD-AB68-C2687BB0C745}"/>
    <cellStyle name="Normal 21" xfId="1172" xr:uid="{FE16F02E-A92E-4CA5-9EFE-62390C6C2969}"/>
    <cellStyle name="Normal 22" xfId="1221" xr:uid="{1CA53AAA-9193-4B9D-8A19-E5C160276870}"/>
    <cellStyle name="Normal 22 2" xfId="1952" xr:uid="{9172E81B-ECD0-455C-941D-0EBC4629E923}"/>
    <cellStyle name="Normal 23" xfId="1949" xr:uid="{3734DA01-C698-47D9-94E3-1DDF1E267C05}"/>
    <cellStyle name="Normal 24" xfId="1950" xr:uid="{785A69AF-986A-4705-895A-F2D39419FFCF}"/>
    <cellStyle name="Normal 3" xfId="12" xr:uid="{00000000-0005-0000-0000-00003E030000}"/>
    <cellStyle name="Normal 4" xfId="13" xr:uid="{00000000-0005-0000-0000-00003F030000}"/>
    <cellStyle name="Normal 5" xfId="20" xr:uid="{00000000-0005-0000-0000-000040030000}"/>
    <cellStyle name="Normal 5 2" xfId="81" xr:uid="{00000000-0005-0000-0000-000041030000}"/>
    <cellStyle name="Normal 6" xfId="19" xr:uid="{00000000-0005-0000-0000-000042030000}"/>
    <cellStyle name="Normal 6 10" xfId="1580" xr:uid="{75F3EFDE-2D68-4D71-9207-E017263211AA}"/>
    <cellStyle name="Normal 6 2" xfId="80" xr:uid="{00000000-0005-0000-0000-000043030000}"/>
    <cellStyle name="Normal 6 2 2" xfId="176" xr:uid="{00000000-0005-0000-0000-000044030000}"/>
    <cellStyle name="Normal 6 2 2 2" xfId="354" xr:uid="{00000000-0005-0000-0000-000045030000}"/>
    <cellStyle name="Normal 6 2 2 2 2" xfId="1066" xr:uid="{00000000-0005-0000-0000-000046030000}"/>
    <cellStyle name="Normal 6 2 2 2 3" xfId="710" xr:uid="{00000000-0005-0000-0000-000047030000}"/>
    <cellStyle name="Normal 6 2 2 2 4" xfId="1516" xr:uid="{4611F305-2D94-4501-B2A7-2824407248AA}"/>
    <cellStyle name="Normal 6 2 2 2 5" xfId="1872" xr:uid="{0A1E2B8C-804E-4752-BDDB-42A7E687FD12}"/>
    <cellStyle name="Normal 6 2 2 3" xfId="888" xr:uid="{00000000-0005-0000-0000-000048030000}"/>
    <cellStyle name="Normal 6 2 2 4" xfId="532" xr:uid="{00000000-0005-0000-0000-000049030000}"/>
    <cellStyle name="Normal 6 2 2 5" xfId="1338" xr:uid="{99912018-B4FE-4495-95AF-180BF0850F11}"/>
    <cellStyle name="Normal 6 2 2 6" xfId="1694" xr:uid="{861ABFE4-51E4-4B19-8777-FC159A4ACB4C}"/>
    <cellStyle name="Normal 6 2 3" xfId="263" xr:uid="{00000000-0005-0000-0000-00004A030000}"/>
    <cellStyle name="Normal 6 2 3 2" xfId="975" xr:uid="{00000000-0005-0000-0000-00004B030000}"/>
    <cellStyle name="Normal 6 2 3 3" xfId="619" xr:uid="{00000000-0005-0000-0000-00004C030000}"/>
    <cellStyle name="Normal 6 2 3 4" xfId="1425" xr:uid="{4C04D8B5-F6D9-4173-80B0-B64A72E80366}"/>
    <cellStyle name="Normal 6 2 3 5" xfId="1781" xr:uid="{EDBF8BF7-F808-451D-A06B-CCAB8B7275CE}"/>
    <cellStyle name="Normal 6 2 4" xfId="797" xr:uid="{00000000-0005-0000-0000-00004D030000}"/>
    <cellStyle name="Normal 6 2 5" xfId="441" xr:uid="{00000000-0005-0000-0000-00004E030000}"/>
    <cellStyle name="Normal 6 2 6" xfId="1247" xr:uid="{8F293AE0-B530-4F14-9DCA-BB4CC41FB3A0}"/>
    <cellStyle name="Normal 6 2 7" xfId="1603" xr:uid="{F87A40E8-D408-4CA1-AE25-96F3F6AC10EF}"/>
    <cellStyle name="Normal 6 3" xfId="137" xr:uid="{00000000-0005-0000-0000-00004F030000}"/>
    <cellStyle name="Normal 6 3 2" xfId="229" xr:uid="{00000000-0005-0000-0000-000050030000}"/>
    <cellStyle name="Normal 6 3 2 2" xfId="407" xr:uid="{00000000-0005-0000-0000-000051030000}"/>
    <cellStyle name="Normal 6 3 2 2 2" xfId="1119" xr:uid="{00000000-0005-0000-0000-000052030000}"/>
    <cellStyle name="Normal 6 3 2 2 3" xfId="763" xr:uid="{00000000-0005-0000-0000-000053030000}"/>
    <cellStyle name="Normal 6 3 2 2 4" xfId="1569" xr:uid="{AD680217-ACB5-4168-8AFF-2BBB7A04B368}"/>
    <cellStyle name="Normal 6 3 2 2 5" xfId="1925" xr:uid="{677667BF-D766-49E2-A193-4A0E7C92C5D6}"/>
    <cellStyle name="Normal 6 3 2 3" xfId="941" xr:uid="{00000000-0005-0000-0000-000054030000}"/>
    <cellStyle name="Normal 6 3 2 4" xfId="585" xr:uid="{00000000-0005-0000-0000-000055030000}"/>
    <cellStyle name="Normal 6 3 2 5" xfId="1391" xr:uid="{60012B26-D289-4D02-9590-8FCE6E9401DA}"/>
    <cellStyle name="Normal 6 3 2 6" xfId="1747" xr:uid="{C96DCE21-3E76-4D07-BC7A-E2314355E0D5}"/>
    <cellStyle name="Normal 6 3 3" xfId="316" xr:uid="{00000000-0005-0000-0000-000056030000}"/>
    <cellStyle name="Normal 6 3 3 2" xfId="1028" xr:uid="{00000000-0005-0000-0000-000057030000}"/>
    <cellStyle name="Normal 6 3 3 3" xfId="672" xr:uid="{00000000-0005-0000-0000-000058030000}"/>
    <cellStyle name="Normal 6 3 3 4" xfId="1478" xr:uid="{5DD81BB2-CF98-471A-B4F6-3A50503510AD}"/>
    <cellStyle name="Normal 6 3 3 5" xfId="1834" xr:uid="{4B77271D-FC93-4E32-A46F-059FBFD4874C}"/>
    <cellStyle name="Normal 6 3 4" xfId="850" xr:uid="{00000000-0005-0000-0000-000059030000}"/>
    <cellStyle name="Normal 6 3 5" xfId="494" xr:uid="{00000000-0005-0000-0000-00005A030000}"/>
    <cellStyle name="Normal 6 3 6" xfId="1300" xr:uid="{E7599BA5-5FC0-4A3A-AB13-FA0455EFF50F}"/>
    <cellStyle name="Normal 6 3 7" xfId="1656" xr:uid="{41BA89F6-98DA-48D8-8D91-BF8D8E9B7854}"/>
    <cellStyle name="Normal 6 4" xfId="148" xr:uid="{00000000-0005-0000-0000-00005B030000}"/>
    <cellStyle name="Normal 6 4 2" xfId="326" xr:uid="{00000000-0005-0000-0000-00005C030000}"/>
    <cellStyle name="Normal 6 4 2 2" xfId="1038" xr:uid="{00000000-0005-0000-0000-00005D030000}"/>
    <cellStyle name="Normal 6 4 2 3" xfId="682" xr:uid="{00000000-0005-0000-0000-00005E030000}"/>
    <cellStyle name="Normal 6 4 2 4" xfId="1488" xr:uid="{AFDD2C25-DDB5-4B2F-BCF6-507ABD9BA5B2}"/>
    <cellStyle name="Normal 6 4 2 5" xfId="1844" xr:uid="{75B50B8A-C82D-49E9-A7D4-3E216B715378}"/>
    <cellStyle name="Normal 6 4 3" xfId="860" xr:uid="{00000000-0005-0000-0000-00005F030000}"/>
    <cellStyle name="Normal 6 4 4" xfId="504" xr:uid="{00000000-0005-0000-0000-000060030000}"/>
    <cellStyle name="Normal 6 4 5" xfId="1310" xr:uid="{CE00A110-ABAA-4171-9619-BEC433AF2D78}"/>
    <cellStyle name="Normal 6 4 6" xfId="1666" xr:uid="{9A24F2DC-415E-4ADE-B63C-33FC32E92E36}"/>
    <cellStyle name="Normal 6 5" xfId="153" xr:uid="{00000000-0005-0000-0000-000061030000}"/>
    <cellStyle name="Normal 6 5 2" xfId="331" xr:uid="{00000000-0005-0000-0000-000062030000}"/>
    <cellStyle name="Normal 6 5 2 2" xfId="1043" xr:uid="{00000000-0005-0000-0000-000063030000}"/>
    <cellStyle name="Normal 6 5 2 3" xfId="687" xr:uid="{00000000-0005-0000-0000-000064030000}"/>
    <cellStyle name="Normal 6 5 2 4" xfId="1493" xr:uid="{DD176582-B19B-4579-A178-FA2220772AD1}"/>
    <cellStyle name="Normal 6 5 2 5" xfId="1849" xr:uid="{E64168BB-3173-4538-A49D-68C5015BFCAC}"/>
    <cellStyle name="Normal 6 5 3" xfId="865" xr:uid="{00000000-0005-0000-0000-000065030000}"/>
    <cellStyle name="Normal 6 5 4" xfId="509" xr:uid="{00000000-0005-0000-0000-000066030000}"/>
    <cellStyle name="Normal 6 5 5" xfId="1315" xr:uid="{0F1BEDE6-432D-4C68-8E3A-534F978B155D}"/>
    <cellStyle name="Normal 6 5 6" xfId="1671" xr:uid="{C75D62A7-6F2A-455C-BA3E-E75F675E78F5}"/>
    <cellStyle name="Normal 6 6" xfId="240" xr:uid="{00000000-0005-0000-0000-000067030000}"/>
    <cellStyle name="Normal 6 6 2" xfId="952" xr:uid="{00000000-0005-0000-0000-000068030000}"/>
    <cellStyle name="Normal 6 6 3" xfId="596" xr:uid="{00000000-0005-0000-0000-000069030000}"/>
    <cellStyle name="Normal 6 6 4" xfId="1402" xr:uid="{8203F3BE-6D18-4521-8D48-E4ACA10FA208}"/>
    <cellStyle name="Normal 6 6 5" xfId="1758" xr:uid="{5E46B375-5184-4793-B5DB-ECB4B22D9A82}"/>
    <cellStyle name="Normal 6 7" xfId="774" xr:uid="{00000000-0005-0000-0000-00006A030000}"/>
    <cellStyle name="Normal 6 8" xfId="418" xr:uid="{00000000-0005-0000-0000-00006B030000}"/>
    <cellStyle name="Normal 6 9" xfId="1224" xr:uid="{25D53745-BA62-42D2-A7EF-950082DC3606}"/>
    <cellStyle name="Normal 7" xfId="25" xr:uid="{00000000-0005-0000-0000-00006C030000}"/>
    <cellStyle name="Normal 7 10" xfId="1581" xr:uid="{2B07B864-94AD-44C0-AC53-3D754392BDDC}"/>
    <cellStyle name="Normal 7 11" xfId="1954" xr:uid="{A209BE5F-17EF-4568-BED8-220379492A35}"/>
    <cellStyle name="Normal 7 2" xfId="83" xr:uid="{00000000-0005-0000-0000-00006D030000}"/>
    <cellStyle name="Normal 7 2 2" xfId="177" xr:uid="{00000000-0005-0000-0000-00006E030000}"/>
    <cellStyle name="Normal 7 2 2 2" xfId="355" xr:uid="{00000000-0005-0000-0000-00006F030000}"/>
    <cellStyle name="Normal 7 2 2 2 2" xfId="1067" xr:uid="{00000000-0005-0000-0000-000070030000}"/>
    <cellStyle name="Normal 7 2 2 2 3" xfId="711" xr:uid="{00000000-0005-0000-0000-000071030000}"/>
    <cellStyle name="Normal 7 2 2 2 4" xfId="1517" xr:uid="{E19D99FD-C520-49C0-828D-186F201541FA}"/>
    <cellStyle name="Normal 7 2 2 2 5" xfId="1873" xr:uid="{C9018F51-DCFA-4651-B95F-01BF27BE33B8}"/>
    <cellStyle name="Normal 7 2 2 3" xfId="889" xr:uid="{00000000-0005-0000-0000-000072030000}"/>
    <cellStyle name="Normal 7 2 2 4" xfId="533" xr:uid="{00000000-0005-0000-0000-000073030000}"/>
    <cellStyle name="Normal 7 2 2 5" xfId="1339" xr:uid="{0925E146-CE51-42ED-8CBC-DB456CB53A75}"/>
    <cellStyle name="Normal 7 2 2 6" xfId="1695" xr:uid="{9A3F7B10-C093-4EA7-8BCD-14F79F5515DD}"/>
    <cellStyle name="Normal 7 2 3" xfId="264" xr:uid="{00000000-0005-0000-0000-000074030000}"/>
    <cellStyle name="Normal 7 2 3 2" xfId="976" xr:uid="{00000000-0005-0000-0000-000075030000}"/>
    <cellStyle name="Normal 7 2 3 3" xfId="620" xr:uid="{00000000-0005-0000-0000-000076030000}"/>
    <cellStyle name="Normal 7 2 3 4" xfId="1426" xr:uid="{3095B3E1-F69D-48B9-B9BA-C4EE9527D71E}"/>
    <cellStyle name="Normal 7 2 3 5" xfId="1782" xr:uid="{638505AF-EC21-49E4-BBFF-EF2993367C39}"/>
    <cellStyle name="Normal 7 2 4" xfId="798" xr:uid="{00000000-0005-0000-0000-000077030000}"/>
    <cellStyle name="Normal 7 2 5" xfId="442" xr:uid="{00000000-0005-0000-0000-000078030000}"/>
    <cellStyle name="Normal 7 2 6" xfId="1248" xr:uid="{D58EDB98-0E22-4C8D-91BD-70DB0BD5C66B}"/>
    <cellStyle name="Normal 7 2 7" xfId="1604" xr:uid="{57A3549E-039B-4CC2-8D79-43DCE6E55B00}"/>
    <cellStyle name="Normal 7 3" xfId="138" xr:uid="{00000000-0005-0000-0000-000079030000}"/>
    <cellStyle name="Normal 7 3 2" xfId="230" xr:uid="{00000000-0005-0000-0000-00007A030000}"/>
    <cellStyle name="Normal 7 3 2 2" xfId="408" xr:uid="{00000000-0005-0000-0000-00007B030000}"/>
    <cellStyle name="Normal 7 3 2 2 2" xfId="1120" xr:uid="{00000000-0005-0000-0000-00007C030000}"/>
    <cellStyle name="Normal 7 3 2 2 3" xfId="764" xr:uid="{00000000-0005-0000-0000-00007D030000}"/>
    <cellStyle name="Normal 7 3 2 2 4" xfId="1570" xr:uid="{AF243411-A735-481D-BDAC-494F0CD0653E}"/>
    <cellStyle name="Normal 7 3 2 2 5" xfId="1926" xr:uid="{815DA2BF-702F-411B-9C24-038D17704A5A}"/>
    <cellStyle name="Normal 7 3 2 3" xfId="942" xr:uid="{00000000-0005-0000-0000-00007E030000}"/>
    <cellStyle name="Normal 7 3 2 4" xfId="586" xr:uid="{00000000-0005-0000-0000-00007F030000}"/>
    <cellStyle name="Normal 7 3 2 5" xfId="1392" xr:uid="{C77CDFE0-9BD0-435E-8D65-66A66F8B50E8}"/>
    <cellStyle name="Normal 7 3 2 6" xfId="1748" xr:uid="{E77D56CD-06AF-4C06-B1A8-8B3C9722EB56}"/>
    <cellStyle name="Normal 7 3 3" xfId="317" xr:uid="{00000000-0005-0000-0000-000080030000}"/>
    <cellStyle name="Normal 7 3 3 2" xfId="1029" xr:uid="{00000000-0005-0000-0000-000081030000}"/>
    <cellStyle name="Normal 7 3 3 3" xfId="673" xr:uid="{00000000-0005-0000-0000-000082030000}"/>
    <cellStyle name="Normal 7 3 3 4" xfId="1479" xr:uid="{AF064DC3-6DAA-48CB-ADDA-1719101257AB}"/>
    <cellStyle name="Normal 7 3 3 5" xfId="1835" xr:uid="{4CC16236-1C0B-47B5-8ADB-3D96027A74A2}"/>
    <cellStyle name="Normal 7 3 4" xfId="851" xr:uid="{00000000-0005-0000-0000-000083030000}"/>
    <cellStyle name="Normal 7 3 5" xfId="495" xr:uid="{00000000-0005-0000-0000-000084030000}"/>
    <cellStyle name="Normal 7 3 6" xfId="1301" xr:uid="{91C307BA-A5FA-47D6-B416-D05DC90240AB}"/>
    <cellStyle name="Normal 7 3 7" xfId="1657" xr:uid="{218E4DCE-6D91-4492-8296-3568231B0E07}"/>
    <cellStyle name="Normal 7 4" xfId="149" xr:uid="{00000000-0005-0000-0000-000085030000}"/>
    <cellStyle name="Normal 7 4 2" xfId="327" xr:uid="{00000000-0005-0000-0000-000086030000}"/>
    <cellStyle name="Normal 7 4 2 2" xfId="1039" xr:uid="{00000000-0005-0000-0000-000087030000}"/>
    <cellStyle name="Normal 7 4 2 3" xfId="683" xr:uid="{00000000-0005-0000-0000-000088030000}"/>
    <cellStyle name="Normal 7 4 2 4" xfId="1489" xr:uid="{7C956D9B-3845-40A7-86ED-C8FC498E8A06}"/>
    <cellStyle name="Normal 7 4 2 5" xfId="1845" xr:uid="{671B8C13-8FA6-42F7-BBEC-65A8F50A5275}"/>
    <cellStyle name="Normal 7 4 3" xfId="861" xr:uid="{00000000-0005-0000-0000-000089030000}"/>
    <cellStyle name="Normal 7 4 4" xfId="505" xr:uid="{00000000-0005-0000-0000-00008A030000}"/>
    <cellStyle name="Normal 7 4 5" xfId="1311" xr:uid="{66A7CAA7-3DC7-4473-991A-D079E1E0C71E}"/>
    <cellStyle name="Normal 7 4 6" xfId="1667" xr:uid="{910EDB75-8750-4D7E-AFF7-31FAF3032112}"/>
    <cellStyle name="Normal 7 4 7" xfId="1955" xr:uid="{BC5F83B5-5ED6-41A4-81EB-8E2B4169987D}"/>
    <cellStyle name="Normal 7 5" xfId="154" xr:uid="{00000000-0005-0000-0000-00008B030000}"/>
    <cellStyle name="Normal 7 5 2" xfId="332" xr:uid="{00000000-0005-0000-0000-00008C030000}"/>
    <cellStyle name="Normal 7 5 2 2" xfId="1044" xr:uid="{00000000-0005-0000-0000-00008D030000}"/>
    <cellStyle name="Normal 7 5 2 3" xfId="688" xr:uid="{00000000-0005-0000-0000-00008E030000}"/>
    <cellStyle name="Normal 7 5 2 4" xfId="1494" xr:uid="{2D564B46-FC2D-4A7A-9A1A-E57A6CEED719}"/>
    <cellStyle name="Normal 7 5 2 5" xfId="1850" xr:uid="{3BC0F923-03CC-4BC7-A5FB-9D7769858F50}"/>
    <cellStyle name="Normal 7 5 3" xfId="866" xr:uid="{00000000-0005-0000-0000-00008F030000}"/>
    <cellStyle name="Normal 7 5 4" xfId="510" xr:uid="{00000000-0005-0000-0000-000090030000}"/>
    <cellStyle name="Normal 7 5 5" xfId="1316" xr:uid="{0163E4FD-CA2C-4C97-BD94-57CD33296E06}"/>
    <cellStyle name="Normal 7 5 6" xfId="1672" xr:uid="{8C94E326-6AFE-4100-B43C-72D47C184643}"/>
    <cellStyle name="Normal 7 6" xfId="241" xr:uid="{00000000-0005-0000-0000-000091030000}"/>
    <cellStyle name="Normal 7 6 2" xfId="953" xr:uid="{00000000-0005-0000-0000-000092030000}"/>
    <cellStyle name="Normal 7 6 3" xfId="597" xr:uid="{00000000-0005-0000-0000-000093030000}"/>
    <cellStyle name="Normal 7 6 4" xfId="1403" xr:uid="{529E056C-88F5-4F40-BA86-13467FAE1208}"/>
    <cellStyle name="Normal 7 6 5" xfId="1759" xr:uid="{A5B56396-9BB7-489D-BEE8-DBAB2F2D61D0}"/>
    <cellStyle name="Normal 7 7" xfId="775" xr:uid="{00000000-0005-0000-0000-000094030000}"/>
    <cellStyle name="Normal 7 8" xfId="419" xr:uid="{00000000-0005-0000-0000-000095030000}"/>
    <cellStyle name="Normal 7 9" xfId="1225" xr:uid="{2CF77518-E0E0-4396-A118-9686B36AE422}"/>
    <cellStyle name="Normal 8" xfId="68" xr:uid="{00000000-0005-0000-0000-000096030000}"/>
    <cellStyle name="Normal 8 10" xfId="1240" xr:uid="{7ABD6BAF-7E1A-4D41-905C-93DCEE63127B}"/>
    <cellStyle name="Normal 8 11" xfId="1596" xr:uid="{2FBCEA13-39A3-4BF6-AC25-809520E06158}"/>
    <cellStyle name="Normal 8 2" xfId="75" xr:uid="{00000000-0005-0000-0000-000097030000}"/>
    <cellStyle name="Normal 8 2 10" xfId="1244" xr:uid="{39748EC9-89AE-43F3-B504-2C916AE83352}"/>
    <cellStyle name="Normal 8 2 11" xfId="1600" xr:uid="{43A77490-8C41-4B1D-A083-ECD5DD49017D}"/>
    <cellStyle name="Normal 8 2 2" xfId="104" xr:uid="{00000000-0005-0000-0000-000098030000}"/>
    <cellStyle name="Normal 8 2 2 2" xfId="196" xr:uid="{00000000-0005-0000-0000-000099030000}"/>
    <cellStyle name="Normal 8 2 2 2 2" xfId="374" xr:uid="{00000000-0005-0000-0000-00009A030000}"/>
    <cellStyle name="Normal 8 2 2 2 2 2" xfId="1086" xr:uid="{00000000-0005-0000-0000-00009B030000}"/>
    <cellStyle name="Normal 8 2 2 2 2 3" xfId="730" xr:uid="{00000000-0005-0000-0000-00009C030000}"/>
    <cellStyle name="Normal 8 2 2 2 2 4" xfId="1536" xr:uid="{C0094FE1-EEC2-4874-B7E0-B7E825FCCA73}"/>
    <cellStyle name="Normal 8 2 2 2 2 5" xfId="1892" xr:uid="{13C41C3B-F2E4-4432-B071-F7F3725862A7}"/>
    <cellStyle name="Normal 8 2 2 2 3" xfId="908" xr:uid="{00000000-0005-0000-0000-00009D030000}"/>
    <cellStyle name="Normal 8 2 2 2 4" xfId="552" xr:uid="{00000000-0005-0000-0000-00009E030000}"/>
    <cellStyle name="Normal 8 2 2 2 5" xfId="1358" xr:uid="{FFCE4B61-806E-4219-8C0C-A9C50F04EC80}"/>
    <cellStyle name="Normal 8 2 2 2 6" xfId="1714" xr:uid="{7C4E57BC-37CD-457C-B435-76C5891ED772}"/>
    <cellStyle name="Normal 8 2 2 3" xfId="283" xr:uid="{00000000-0005-0000-0000-00009F030000}"/>
    <cellStyle name="Normal 8 2 2 3 2" xfId="995" xr:uid="{00000000-0005-0000-0000-0000A0030000}"/>
    <cellStyle name="Normal 8 2 2 3 3" xfId="639" xr:uid="{00000000-0005-0000-0000-0000A1030000}"/>
    <cellStyle name="Normal 8 2 2 3 4" xfId="1445" xr:uid="{F79C7413-3FBA-4E14-97A6-9445BB29B098}"/>
    <cellStyle name="Normal 8 2 2 3 5" xfId="1801" xr:uid="{A7B30ACB-B334-4D43-B080-14C7959BED0E}"/>
    <cellStyle name="Normal 8 2 2 4" xfId="817" xr:uid="{00000000-0005-0000-0000-0000A2030000}"/>
    <cellStyle name="Normal 8 2 2 5" xfId="461" xr:uid="{00000000-0005-0000-0000-0000A3030000}"/>
    <cellStyle name="Normal 8 2 2 6" xfId="1267" xr:uid="{FA7EC7EB-9711-486E-8077-A4F651C1D9CD}"/>
    <cellStyle name="Normal 8 2 2 7" xfId="1623" xr:uid="{3C0B1159-17A6-4585-A2F6-78AF5A75D176}"/>
    <cellStyle name="Normal 8 2 3" xfId="140" xr:uid="{00000000-0005-0000-0000-0000A4030000}"/>
    <cellStyle name="Normal 8 2 3 2" xfId="232" xr:uid="{00000000-0005-0000-0000-0000A5030000}"/>
    <cellStyle name="Normal 8 2 3 2 2" xfId="410" xr:uid="{00000000-0005-0000-0000-0000A6030000}"/>
    <cellStyle name="Normal 8 2 3 2 2 2" xfId="1122" xr:uid="{00000000-0005-0000-0000-0000A7030000}"/>
    <cellStyle name="Normal 8 2 3 2 2 3" xfId="766" xr:uid="{00000000-0005-0000-0000-0000A8030000}"/>
    <cellStyle name="Normal 8 2 3 2 2 4" xfId="1572" xr:uid="{A2710831-31F1-4750-9B4D-2BBE9C85C177}"/>
    <cellStyle name="Normal 8 2 3 2 2 5" xfId="1928" xr:uid="{4B588DC1-C0A5-4F94-82CF-9547DB479B05}"/>
    <cellStyle name="Normal 8 2 3 2 3" xfId="944" xr:uid="{00000000-0005-0000-0000-0000A9030000}"/>
    <cellStyle name="Normal 8 2 3 2 4" xfId="588" xr:uid="{00000000-0005-0000-0000-0000AA030000}"/>
    <cellStyle name="Normal 8 2 3 2 5" xfId="1394" xr:uid="{1876655B-CEFF-4F85-94E7-26CE446F504A}"/>
    <cellStyle name="Normal 8 2 3 2 6" xfId="1750" xr:uid="{6D158862-F787-4829-B0CA-3CBD6528166D}"/>
    <cellStyle name="Normal 8 2 3 3" xfId="319" xr:uid="{00000000-0005-0000-0000-0000AB030000}"/>
    <cellStyle name="Normal 8 2 3 3 2" xfId="1031" xr:uid="{00000000-0005-0000-0000-0000AC030000}"/>
    <cellStyle name="Normal 8 2 3 3 3" xfId="675" xr:uid="{00000000-0005-0000-0000-0000AD030000}"/>
    <cellStyle name="Normal 8 2 3 3 4" xfId="1481" xr:uid="{DCB15919-566E-4D6A-B563-5F7A4EBEAFFC}"/>
    <cellStyle name="Normal 8 2 3 3 5" xfId="1837" xr:uid="{F0354DBD-F4EA-42BD-923A-DB580B54EB33}"/>
    <cellStyle name="Normal 8 2 3 4" xfId="853" xr:uid="{00000000-0005-0000-0000-0000AE030000}"/>
    <cellStyle name="Normal 8 2 3 5" xfId="497" xr:uid="{00000000-0005-0000-0000-0000AF030000}"/>
    <cellStyle name="Normal 8 2 3 6" xfId="1303" xr:uid="{E443C58F-9245-4D2F-A7BB-0E0162037B95}"/>
    <cellStyle name="Normal 8 2 3 7" xfId="1659" xr:uid="{A837BB1F-7CC6-4737-961D-A19892848417}"/>
    <cellStyle name="Normal 8 2 4" xfId="173" xr:uid="{00000000-0005-0000-0000-0000B0030000}"/>
    <cellStyle name="Normal 8 2 4 2" xfId="351" xr:uid="{00000000-0005-0000-0000-0000B1030000}"/>
    <cellStyle name="Normal 8 2 4 2 2" xfId="1063" xr:uid="{00000000-0005-0000-0000-0000B2030000}"/>
    <cellStyle name="Normal 8 2 4 2 3" xfId="707" xr:uid="{00000000-0005-0000-0000-0000B3030000}"/>
    <cellStyle name="Normal 8 2 4 2 4" xfId="1513" xr:uid="{B13A684B-EA2B-4CF4-BDA2-608DBAF9E358}"/>
    <cellStyle name="Normal 8 2 4 2 5" xfId="1869" xr:uid="{C8DF6A1E-E016-4AC7-B162-3B98B72E54EF}"/>
    <cellStyle name="Normal 8 2 4 3" xfId="885" xr:uid="{00000000-0005-0000-0000-0000B4030000}"/>
    <cellStyle name="Normal 8 2 4 4" xfId="529" xr:uid="{00000000-0005-0000-0000-0000B5030000}"/>
    <cellStyle name="Normal 8 2 4 5" xfId="1335" xr:uid="{D40D8D3E-BACB-44D7-BAB2-5DE977645755}"/>
    <cellStyle name="Normal 8 2 4 6" xfId="1691" xr:uid="{3F86646D-AD22-4279-A769-AE48C0051F05}"/>
    <cellStyle name="Normal 8 2 5" xfId="239" xr:uid="{00000000-0005-0000-0000-0000B6030000}"/>
    <cellStyle name="Normal 8 2 5 2" xfId="417" xr:uid="{00000000-0005-0000-0000-0000B7030000}"/>
    <cellStyle name="Normal 8 2 5 2 2" xfId="1129" xr:uid="{00000000-0005-0000-0000-0000B8030000}"/>
    <cellStyle name="Normal 8 2 5 2 3" xfId="773" xr:uid="{00000000-0005-0000-0000-0000B9030000}"/>
    <cellStyle name="Normal 8 2 5 2 4" xfId="1579" xr:uid="{6E09D054-DC45-40C5-8E1F-080B70C32686}"/>
    <cellStyle name="Normal 8 2 5 2 5" xfId="1935" xr:uid="{7D276D53-1669-4604-8258-4E6E34CB7495}"/>
    <cellStyle name="Normal 8 2 5 3" xfId="951" xr:uid="{00000000-0005-0000-0000-0000BA030000}"/>
    <cellStyle name="Normal 8 2 5 4" xfId="595" xr:uid="{00000000-0005-0000-0000-0000BB030000}"/>
    <cellStyle name="Normal 8 2 5 5" xfId="1401" xr:uid="{0A23F1A3-2F1E-45FC-AB63-95C750F2EE5D}"/>
    <cellStyle name="Normal 8 2 5 6" xfId="1757" xr:uid="{A14F865A-3733-4C9C-9D9D-700AFB72AE0D}"/>
    <cellStyle name="Normal 8 2 6" xfId="260" xr:uid="{00000000-0005-0000-0000-0000BC030000}"/>
    <cellStyle name="Normal 8 2 6 2" xfId="972" xr:uid="{00000000-0005-0000-0000-0000BD030000}"/>
    <cellStyle name="Normal 8 2 6 3" xfId="616" xr:uid="{00000000-0005-0000-0000-0000BE030000}"/>
    <cellStyle name="Normal 8 2 6 4" xfId="1422" xr:uid="{229032CE-1EC7-4786-9B62-B5D3F44DF749}"/>
    <cellStyle name="Normal 8 2 6 5" xfId="1778" xr:uid="{E3B5EA81-5964-4A5C-9632-D8C47593434A}"/>
    <cellStyle name="Normal 8 2 7" xfId="794" xr:uid="{00000000-0005-0000-0000-0000BF030000}"/>
    <cellStyle name="Normal 8 2 8" xfId="438" xr:uid="{00000000-0005-0000-0000-0000C0030000}"/>
    <cellStyle name="Normal 8 2 9" xfId="1132" xr:uid="{00000000-0005-0000-0000-0000C1030000}"/>
    <cellStyle name="Normal 8 2 9 2" xfId="1137" xr:uid="{00000000-0005-0000-0000-0000C2030000}"/>
    <cellStyle name="Normal 8 2 9 2 2" xfId="1139" xr:uid="{E1E28EC7-DFB0-41DB-A24E-6833CB42887E}"/>
    <cellStyle name="Normal 8 2 9 2 3" xfId="1144" xr:uid="{4C66041A-787F-42C4-8CC3-5C992B714B5C}"/>
    <cellStyle name="Normal 8 2 9 2 4" xfId="1150" xr:uid="{35D1678D-32F9-4927-A491-7616D98B7FDA}"/>
    <cellStyle name="Normal 8 2 9 2 4 2" xfId="1162" xr:uid="{4A07A329-2923-45F5-BA0A-F980C2AB3404}"/>
    <cellStyle name="Normal 8 2 9 2 4 3" xfId="1171" xr:uid="{34455911-8639-4DD0-8965-5101E8878589}"/>
    <cellStyle name="Normal 8 2 9 2 4 3 2" xfId="1181" xr:uid="{D9315C7A-292E-49E7-9650-2FAC03D16A4E}"/>
    <cellStyle name="Normal 8 2 9 2 4 3 2 2" xfId="1190" xr:uid="{62D2F87B-771E-4EDB-A462-250A0D38B8A5}"/>
    <cellStyle name="Normal 8 2 9 2 4 3 2 3" xfId="1199" xr:uid="{5D85E8D6-48DD-4721-AEE5-C9C661A88494}"/>
    <cellStyle name="Normal 8 2 9 2 4 3 2 3 2" xfId="1209" xr:uid="{EAF077A1-0191-4B1C-ABFD-ED090DF2CFAF}"/>
    <cellStyle name="Normal 8 2 9 2 4 3 2 3 2 2" xfId="1220" xr:uid="{62B74B5D-4B6D-4A5B-81A5-C83B79E13593}"/>
    <cellStyle name="Normal 8 2 9 2 4 3 2 3 2 2 2" xfId="1946" xr:uid="{CBBAA9CD-771A-4CF5-B592-3B7577E3D1D2}"/>
    <cellStyle name="Normal 8 3" xfId="98" xr:uid="{00000000-0005-0000-0000-0000C3030000}"/>
    <cellStyle name="Normal 8 3 2" xfId="192" xr:uid="{00000000-0005-0000-0000-0000C4030000}"/>
    <cellStyle name="Normal 8 3 2 2" xfId="370" xr:uid="{00000000-0005-0000-0000-0000C5030000}"/>
    <cellStyle name="Normal 8 3 2 2 2" xfId="1082" xr:uid="{00000000-0005-0000-0000-0000C6030000}"/>
    <cellStyle name="Normal 8 3 2 2 3" xfId="726" xr:uid="{00000000-0005-0000-0000-0000C7030000}"/>
    <cellStyle name="Normal 8 3 2 2 4" xfId="1532" xr:uid="{B94E68F5-F3B7-4850-91FC-F2359F734DDD}"/>
    <cellStyle name="Normal 8 3 2 2 5" xfId="1888" xr:uid="{FFA21902-C642-412C-BEE4-573D1A73A502}"/>
    <cellStyle name="Normal 8 3 2 3" xfId="904" xr:uid="{00000000-0005-0000-0000-0000C8030000}"/>
    <cellStyle name="Normal 8 3 2 4" xfId="548" xr:uid="{00000000-0005-0000-0000-0000C9030000}"/>
    <cellStyle name="Normal 8 3 2 5" xfId="1354" xr:uid="{DDB9A873-3196-403E-997C-54E835DD53AE}"/>
    <cellStyle name="Normal 8 3 2 6" xfId="1710" xr:uid="{90CE19FA-AAF5-4B03-AABB-A9B56D740B09}"/>
    <cellStyle name="Normal 8 3 3" xfId="279" xr:uid="{00000000-0005-0000-0000-0000CA030000}"/>
    <cellStyle name="Normal 8 3 3 2" xfId="991" xr:uid="{00000000-0005-0000-0000-0000CB030000}"/>
    <cellStyle name="Normal 8 3 3 3" xfId="635" xr:uid="{00000000-0005-0000-0000-0000CC030000}"/>
    <cellStyle name="Normal 8 3 3 4" xfId="1441" xr:uid="{7A2FCCD2-0A19-4B8F-B2AC-B6121DF6A688}"/>
    <cellStyle name="Normal 8 3 3 5" xfId="1797" xr:uid="{B4BDF9E6-11D1-42A8-AE2B-FB8D5D627034}"/>
    <cellStyle name="Normal 8 3 4" xfId="813" xr:uid="{00000000-0005-0000-0000-0000CD030000}"/>
    <cellStyle name="Normal 8 3 5" xfId="457" xr:uid="{00000000-0005-0000-0000-0000CE030000}"/>
    <cellStyle name="Normal 8 3 6" xfId="1263" xr:uid="{51B67468-C4D1-4D7E-B250-21120265CF8E}"/>
    <cellStyle name="Normal 8 3 7" xfId="1619" xr:uid="{27261BB5-27E9-419B-BE1C-12CDEA0A6731}"/>
    <cellStyle name="Normal 8 4" xfId="139" xr:uid="{00000000-0005-0000-0000-0000CF030000}"/>
    <cellStyle name="Normal 8 4 2" xfId="231" xr:uid="{00000000-0005-0000-0000-0000D0030000}"/>
    <cellStyle name="Normal 8 4 2 2" xfId="409" xr:uid="{00000000-0005-0000-0000-0000D1030000}"/>
    <cellStyle name="Normal 8 4 2 2 2" xfId="1121" xr:uid="{00000000-0005-0000-0000-0000D2030000}"/>
    <cellStyle name="Normal 8 4 2 2 3" xfId="765" xr:uid="{00000000-0005-0000-0000-0000D3030000}"/>
    <cellStyle name="Normal 8 4 2 2 4" xfId="1571" xr:uid="{E0885A04-AC21-46F6-AFA4-1E65AC7DCA84}"/>
    <cellStyle name="Normal 8 4 2 2 5" xfId="1927" xr:uid="{846945E7-AF61-4F9D-B3F4-6D800FEE8E9A}"/>
    <cellStyle name="Normal 8 4 2 3" xfId="943" xr:uid="{00000000-0005-0000-0000-0000D4030000}"/>
    <cellStyle name="Normal 8 4 2 4" xfId="587" xr:uid="{00000000-0005-0000-0000-0000D5030000}"/>
    <cellStyle name="Normal 8 4 2 5" xfId="1393" xr:uid="{D4C47132-EBB3-4978-AC7B-0D155837E9E1}"/>
    <cellStyle name="Normal 8 4 2 6" xfId="1749" xr:uid="{A83377D3-F8E5-43AF-9BAD-6A016A2715C8}"/>
    <cellStyle name="Normal 8 4 3" xfId="318" xr:uid="{00000000-0005-0000-0000-0000D6030000}"/>
    <cellStyle name="Normal 8 4 3 2" xfId="1030" xr:uid="{00000000-0005-0000-0000-0000D7030000}"/>
    <cellStyle name="Normal 8 4 3 3" xfId="674" xr:uid="{00000000-0005-0000-0000-0000D8030000}"/>
    <cellStyle name="Normal 8 4 3 4" xfId="1480" xr:uid="{697C5ADB-25ED-4C48-9FFA-40A085C98757}"/>
    <cellStyle name="Normal 8 4 3 5" xfId="1836" xr:uid="{CEBA2780-189A-44FA-AF71-387BFEAD93E3}"/>
    <cellStyle name="Normal 8 4 4" xfId="852" xr:uid="{00000000-0005-0000-0000-0000D9030000}"/>
    <cellStyle name="Normal 8 4 5" xfId="496" xr:uid="{00000000-0005-0000-0000-0000DA030000}"/>
    <cellStyle name="Normal 8 4 6" xfId="1302" xr:uid="{FADE5212-34A4-4B37-AE16-C5C4E860A87E}"/>
    <cellStyle name="Normal 8 4 7" xfId="1658" xr:uid="{9F30F749-1CCB-430D-8EEB-9CBD0F1F4E9E}"/>
    <cellStyle name="Normal 8 5" xfId="147" xr:uid="{00000000-0005-0000-0000-0000DB030000}"/>
    <cellStyle name="Normal 8 6" xfId="169" xr:uid="{00000000-0005-0000-0000-0000DC030000}"/>
    <cellStyle name="Normal 8 6 2" xfId="347" xr:uid="{00000000-0005-0000-0000-0000DD030000}"/>
    <cellStyle name="Normal 8 6 2 2" xfId="1059" xr:uid="{00000000-0005-0000-0000-0000DE030000}"/>
    <cellStyle name="Normal 8 6 2 3" xfId="703" xr:uid="{00000000-0005-0000-0000-0000DF030000}"/>
    <cellStyle name="Normal 8 6 2 4" xfId="1509" xr:uid="{51E3E2A3-00F3-4D31-8B98-85920F0964A9}"/>
    <cellStyle name="Normal 8 6 2 5" xfId="1865" xr:uid="{8D5DD7E5-B18F-471A-A24C-10F953130AB4}"/>
    <cellStyle name="Normal 8 6 3" xfId="881" xr:uid="{00000000-0005-0000-0000-0000E0030000}"/>
    <cellStyle name="Normal 8 6 4" xfId="525" xr:uid="{00000000-0005-0000-0000-0000E1030000}"/>
    <cellStyle name="Normal 8 6 5" xfId="1331" xr:uid="{018C4B9B-5CFB-42ED-A5CF-84082D3F0F7A}"/>
    <cellStyle name="Normal 8 6 6" xfId="1687" xr:uid="{E849AAAE-4499-44B4-980B-9819803F3B46}"/>
    <cellStyle name="Normal 8 7" xfId="256" xr:uid="{00000000-0005-0000-0000-0000E2030000}"/>
    <cellStyle name="Normal 8 7 2" xfId="968" xr:uid="{00000000-0005-0000-0000-0000E3030000}"/>
    <cellStyle name="Normal 8 7 3" xfId="612" xr:uid="{00000000-0005-0000-0000-0000E4030000}"/>
    <cellStyle name="Normal 8 7 4" xfId="1418" xr:uid="{C9028BD5-E311-4CEB-BCED-E0AE9E2A2B6B}"/>
    <cellStyle name="Normal 8 7 5" xfId="1774" xr:uid="{2BB98CB7-6E4A-4699-B7F3-7CAF2EBB2501}"/>
    <cellStyle name="Normal 8 8" xfId="790" xr:uid="{00000000-0005-0000-0000-0000E5030000}"/>
    <cellStyle name="Normal 8 9" xfId="434" xr:uid="{00000000-0005-0000-0000-0000E6030000}"/>
    <cellStyle name="Normal 9" xfId="72" xr:uid="{00000000-0005-0000-0000-0000E7030000}"/>
    <cellStyle name="Normal 9 10" xfId="1598" xr:uid="{EF7A84E2-5150-49E4-A976-FDF0C0607D2D}"/>
    <cellStyle name="Normal 9 2" xfId="77" xr:uid="{00000000-0005-0000-0000-0000E8030000}"/>
    <cellStyle name="Normal 9 2 2" xfId="106" xr:uid="{00000000-0005-0000-0000-0000E9030000}"/>
    <cellStyle name="Normal 9 2 2 2" xfId="198" xr:uid="{00000000-0005-0000-0000-0000EA030000}"/>
    <cellStyle name="Normal 9 2 2 2 2" xfId="376" xr:uid="{00000000-0005-0000-0000-0000EB030000}"/>
    <cellStyle name="Normal 9 2 2 2 2 2" xfId="1088" xr:uid="{00000000-0005-0000-0000-0000EC030000}"/>
    <cellStyle name="Normal 9 2 2 2 2 3" xfId="732" xr:uid="{00000000-0005-0000-0000-0000ED030000}"/>
    <cellStyle name="Normal 9 2 2 2 2 4" xfId="1538" xr:uid="{BCE8F0A9-344B-4ED3-8A4D-E7DAC6B983C9}"/>
    <cellStyle name="Normal 9 2 2 2 2 5" xfId="1894" xr:uid="{B7985571-D9F5-4E48-B538-3D769FD7988D}"/>
    <cellStyle name="Normal 9 2 2 2 3" xfId="910" xr:uid="{00000000-0005-0000-0000-0000EE030000}"/>
    <cellStyle name="Normal 9 2 2 2 4" xfId="554" xr:uid="{00000000-0005-0000-0000-0000EF030000}"/>
    <cellStyle name="Normal 9 2 2 2 5" xfId="1360" xr:uid="{0DFF43E6-AF0F-4418-9388-5B4B61C2F78E}"/>
    <cellStyle name="Normal 9 2 2 2 6" xfId="1716" xr:uid="{6EA72465-D5ED-4A44-88C4-BEBDCF6077CB}"/>
    <cellStyle name="Normal 9 2 2 3" xfId="285" xr:uid="{00000000-0005-0000-0000-0000F0030000}"/>
    <cellStyle name="Normal 9 2 2 3 2" xfId="997" xr:uid="{00000000-0005-0000-0000-0000F1030000}"/>
    <cellStyle name="Normal 9 2 2 3 3" xfId="641" xr:uid="{00000000-0005-0000-0000-0000F2030000}"/>
    <cellStyle name="Normal 9 2 2 3 4" xfId="1447" xr:uid="{B142EDF3-D62A-4D42-83CA-4CB137DC4216}"/>
    <cellStyle name="Normal 9 2 2 3 5" xfId="1803" xr:uid="{35DBDA7F-C686-406B-B812-7A7088F11474}"/>
    <cellStyle name="Normal 9 2 2 4" xfId="819" xr:uid="{00000000-0005-0000-0000-0000F3030000}"/>
    <cellStyle name="Normal 9 2 2 5" xfId="463" xr:uid="{00000000-0005-0000-0000-0000F4030000}"/>
    <cellStyle name="Normal 9 2 2 6" xfId="1269" xr:uid="{73673E71-F465-4B98-BC6D-B52A537473C4}"/>
    <cellStyle name="Normal 9 2 2 7" xfId="1625" xr:uid="{ED8C5C1E-C963-4E3D-83AC-DF76734B1844}"/>
    <cellStyle name="Normal 9 2 3" xfId="142" xr:uid="{00000000-0005-0000-0000-0000F5030000}"/>
    <cellStyle name="Normal 9 2 3 2" xfId="234" xr:uid="{00000000-0005-0000-0000-0000F6030000}"/>
    <cellStyle name="Normal 9 2 3 2 2" xfId="412" xr:uid="{00000000-0005-0000-0000-0000F7030000}"/>
    <cellStyle name="Normal 9 2 3 2 2 2" xfId="1124" xr:uid="{00000000-0005-0000-0000-0000F8030000}"/>
    <cellStyle name="Normal 9 2 3 2 2 3" xfId="768" xr:uid="{00000000-0005-0000-0000-0000F9030000}"/>
    <cellStyle name="Normal 9 2 3 2 2 4" xfId="1574" xr:uid="{79E62B3E-AEE7-48C2-A1A0-FDC6899C4D5C}"/>
    <cellStyle name="Normal 9 2 3 2 2 5" xfId="1930" xr:uid="{1351BEFF-5F73-45A8-B12C-89866351D0D9}"/>
    <cellStyle name="Normal 9 2 3 2 3" xfId="946" xr:uid="{00000000-0005-0000-0000-0000FA030000}"/>
    <cellStyle name="Normal 9 2 3 2 4" xfId="590" xr:uid="{00000000-0005-0000-0000-0000FB030000}"/>
    <cellStyle name="Normal 9 2 3 2 5" xfId="1396" xr:uid="{1522536A-B4DD-47BB-B34E-024A790DA8E9}"/>
    <cellStyle name="Normal 9 2 3 2 6" xfId="1752" xr:uid="{7BCA51C2-3801-45E7-A690-730B58C09FE4}"/>
    <cellStyle name="Normal 9 2 3 3" xfId="321" xr:uid="{00000000-0005-0000-0000-0000FC030000}"/>
    <cellStyle name="Normal 9 2 3 3 2" xfId="1033" xr:uid="{00000000-0005-0000-0000-0000FD030000}"/>
    <cellStyle name="Normal 9 2 3 3 3" xfId="677" xr:uid="{00000000-0005-0000-0000-0000FE030000}"/>
    <cellStyle name="Normal 9 2 3 3 4" xfId="1483" xr:uid="{1C99F41A-5E49-4529-B007-3C0D6FE77FEE}"/>
    <cellStyle name="Normal 9 2 3 3 5" xfId="1839" xr:uid="{09B40266-152C-4904-9398-3D86CA295A27}"/>
    <cellStyle name="Normal 9 2 3 4" xfId="855" xr:uid="{00000000-0005-0000-0000-0000FF030000}"/>
    <cellStyle name="Normal 9 2 3 5" xfId="499" xr:uid="{00000000-0005-0000-0000-000000040000}"/>
    <cellStyle name="Normal 9 2 3 6" xfId="1305" xr:uid="{6F61BC94-223F-4B16-A2CF-CA862B9B7FB5}"/>
    <cellStyle name="Normal 9 2 3 7" xfId="1661" xr:uid="{B0DBC950-D960-4BC9-8DAA-16810AA05EC5}"/>
    <cellStyle name="Normal 9 2 4" xfId="175" xr:uid="{00000000-0005-0000-0000-000001040000}"/>
    <cellStyle name="Normal 9 2 4 2" xfId="353" xr:uid="{00000000-0005-0000-0000-000002040000}"/>
    <cellStyle name="Normal 9 2 4 2 2" xfId="1065" xr:uid="{00000000-0005-0000-0000-000003040000}"/>
    <cellStyle name="Normal 9 2 4 2 3" xfId="709" xr:uid="{00000000-0005-0000-0000-000004040000}"/>
    <cellStyle name="Normal 9 2 4 2 4" xfId="1515" xr:uid="{1184D3E1-BCD5-41F7-9783-4EB7B8FDDE42}"/>
    <cellStyle name="Normal 9 2 4 2 5" xfId="1871" xr:uid="{68ABDB47-9F20-4019-96DB-B2AC8CFA2091}"/>
    <cellStyle name="Normal 9 2 4 3" xfId="887" xr:uid="{00000000-0005-0000-0000-000005040000}"/>
    <cellStyle name="Normal 9 2 4 4" xfId="531" xr:uid="{00000000-0005-0000-0000-000006040000}"/>
    <cellStyle name="Normal 9 2 4 5" xfId="1337" xr:uid="{A6BEBFE1-01BD-4704-BBF7-4D88E3D93178}"/>
    <cellStyle name="Normal 9 2 4 6" xfId="1693" xr:uid="{FEBEB773-2C84-4E56-95BD-EFA5A744C0A4}"/>
    <cellStyle name="Normal 9 2 5" xfId="262" xr:uid="{00000000-0005-0000-0000-000007040000}"/>
    <cellStyle name="Normal 9 2 5 2" xfId="974" xr:uid="{00000000-0005-0000-0000-000008040000}"/>
    <cellStyle name="Normal 9 2 5 3" xfId="618" xr:uid="{00000000-0005-0000-0000-000009040000}"/>
    <cellStyle name="Normal 9 2 5 4" xfId="1424" xr:uid="{FB47E2DA-4B8C-4E89-A01A-BD3BACFFDF73}"/>
    <cellStyle name="Normal 9 2 5 5" xfId="1780" xr:uid="{574A7C45-6B57-4B1B-AD6A-8A4DF37B554A}"/>
    <cellStyle name="Normal 9 2 6" xfId="796" xr:uid="{00000000-0005-0000-0000-00000A040000}"/>
    <cellStyle name="Normal 9 2 7" xfId="440" xr:uid="{00000000-0005-0000-0000-00000B040000}"/>
    <cellStyle name="Normal 9 2 8" xfId="1246" xr:uid="{FDED784B-7362-45D0-A63C-D5CFE3910A23}"/>
    <cellStyle name="Normal 9 2 9" xfId="1602" xr:uid="{E63A4316-4424-4DFF-8973-0B0A1F47F3AA}"/>
    <cellStyle name="Normal 9 3" xfId="102" xr:uid="{00000000-0005-0000-0000-00000C040000}"/>
    <cellStyle name="Normal 9 3 2" xfId="194" xr:uid="{00000000-0005-0000-0000-00000D040000}"/>
    <cellStyle name="Normal 9 3 2 2" xfId="372" xr:uid="{00000000-0005-0000-0000-00000E040000}"/>
    <cellStyle name="Normal 9 3 2 2 2" xfId="1084" xr:uid="{00000000-0005-0000-0000-00000F040000}"/>
    <cellStyle name="Normal 9 3 2 2 3" xfId="728" xr:uid="{00000000-0005-0000-0000-000010040000}"/>
    <cellStyle name="Normal 9 3 2 2 4" xfId="1534" xr:uid="{D0A9B9E0-CCF7-47D8-B346-3E0690DC3A7E}"/>
    <cellStyle name="Normal 9 3 2 2 5" xfId="1890" xr:uid="{F938A68F-61E8-4EBF-BF4E-590F0B776C3F}"/>
    <cellStyle name="Normal 9 3 2 3" xfId="906" xr:uid="{00000000-0005-0000-0000-000011040000}"/>
    <cellStyle name="Normal 9 3 2 4" xfId="550" xr:uid="{00000000-0005-0000-0000-000012040000}"/>
    <cellStyle name="Normal 9 3 2 5" xfId="1356" xr:uid="{190D3695-88A3-4429-B5F1-CA6E2770D7C2}"/>
    <cellStyle name="Normal 9 3 2 6" xfId="1712" xr:uid="{D79FCEE4-9A21-4FB5-A2A8-9AA4A37AC21E}"/>
    <cellStyle name="Normal 9 3 3" xfId="281" xr:uid="{00000000-0005-0000-0000-000013040000}"/>
    <cellStyle name="Normal 9 3 3 2" xfId="993" xr:uid="{00000000-0005-0000-0000-000014040000}"/>
    <cellStyle name="Normal 9 3 3 3" xfId="637" xr:uid="{00000000-0005-0000-0000-000015040000}"/>
    <cellStyle name="Normal 9 3 3 4" xfId="1443" xr:uid="{18814283-76B4-4480-AA3F-6FA14EB622AE}"/>
    <cellStyle name="Normal 9 3 3 5" xfId="1799" xr:uid="{DE08D934-4267-4B3B-B023-8BD841D766AE}"/>
    <cellStyle name="Normal 9 3 4" xfId="815" xr:uid="{00000000-0005-0000-0000-000016040000}"/>
    <cellStyle name="Normal 9 3 5" xfId="459" xr:uid="{00000000-0005-0000-0000-000017040000}"/>
    <cellStyle name="Normal 9 3 6" xfId="1265" xr:uid="{6599E0CD-034E-43B9-B525-EEE0F6C09201}"/>
    <cellStyle name="Normal 9 3 7" xfId="1621" xr:uid="{D6BFCC05-B03A-4E82-A6A7-CE216EFDB395}"/>
    <cellStyle name="Normal 9 4" xfId="141" xr:uid="{00000000-0005-0000-0000-000018040000}"/>
    <cellStyle name="Normal 9 4 2" xfId="233" xr:uid="{00000000-0005-0000-0000-000019040000}"/>
    <cellStyle name="Normal 9 4 2 2" xfId="411" xr:uid="{00000000-0005-0000-0000-00001A040000}"/>
    <cellStyle name="Normal 9 4 2 2 2" xfId="1123" xr:uid="{00000000-0005-0000-0000-00001B040000}"/>
    <cellStyle name="Normal 9 4 2 2 3" xfId="767" xr:uid="{00000000-0005-0000-0000-00001C040000}"/>
    <cellStyle name="Normal 9 4 2 2 4" xfId="1573" xr:uid="{EC0D42E6-43EA-42C6-B02D-20463C259D93}"/>
    <cellStyle name="Normal 9 4 2 2 5" xfId="1929" xr:uid="{AFDBA7EE-BB3B-46B3-AFD3-5E3526CE46A2}"/>
    <cellStyle name="Normal 9 4 2 3" xfId="945" xr:uid="{00000000-0005-0000-0000-00001D040000}"/>
    <cellStyle name="Normal 9 4 2 4" xfId="589" xr:uid="{00000000-0005-0000-0000-00001E040000}"/>
    <cellStyle name="Normal 9 4 2 5" xfId="1395" xr:uid="{20FDFFB6-A816-4F42-B1BB-5DB8CF5DEDD8}"/>
    <cellStyle name="Normal 9 4 2 6" xfId="1751" xr:uid="{2FBBF4DB-84DD-4820-9C3E-C4E19966805C}"/>
    <cellStyle name="Normal 9 4 3" xfId="320" xr:uid="{00000000-0005-0000-0000-00001F040000}"/>
    <cellStyle name="Normal 9 4 3 2" xfId="1032" xr:uid="{00000000-0005-0000-0000-000020040000}"/>
    <cellStyle name="Normal 9 4 3 3" xfId="676" xr:uid="{00000000-0005-0000-0000-000021040000}"/>
    <cellStyle name="Normal 9 4 3 4" xfId="1482" xr:uid="{F1AA9C1C-3C56-4026-B8D8-4BEF1B16F9A9}"/>
    <cellStyle name="Normal 9 4 3 5" xfId="1838" xr:uid="{6D073B4A-B2D5-4C7A-A467-B309CC361DD8}"/>
    <cellStyle name="Normal 9 4 4" xfId="854" xr:uid="{00000000-0005-0000-0000-000022040000}"/>
    <cellStyle name="Normal 9 4 5" xfId="498" xr:uid="{00000000-0005-0000-0000-000023040000}"/>
    <cellStyle name="Normal 9 4 6" xfId="1304" xr:uid="{8C936E4F-5B4F-4B5E-B04A-F8F10E243472}"/>
    <cellStyle name="Normal 9 4 7" xfId="1660" xr:uid="{61A24388-EE43-44C5-8173-50A7EF4CFC8A}"/>
    <cellStyle name="Normal 9 5" xfId="171" xr:uid="{00000000-0005-0000-0000-000024040000}"/>
    <cellStyle name="Normal 9 5 2" xfId="349" xr:uid="{00000000-0005-0000-0000-000025040000}"/>
    <cellStyle name="Normal 9 5 2 2" xfId="1061" xr:uid="{00000000-0005-0000-0000-000026040000}"/>
    <cellStyle name="Normal 9 5 2 3" xfId="705" xr:uid="{00000000-0005-0000-0000-000027040000}"/>
    <cellStyle name="Normal 9 5 2 4" xfId="1511" xr:uid="{493348CB-BAA5-40CE-84FA-A259C71FE310}"/>
    <cellStyle name="Normal 9 5 2 5" xfId="1867" xr:uid="{32F62816-3200-4BE4-9096-FE1A1D9FD4EB}"/>
    <cellStyle name="Normal 9 5 3" xfId="883" xr:uid="{00000000-0005-0000-0000-000028040000}"/>
    <cellStyle name="Normal 9 5 4" xfId="527" xr:uid="{00000000-0005-0000-0000-000029040000}"/>
    <cellStyle name="Normal 9 5 5" xfId="1333" xr:uid="{31CE3A82-EA9F-40D2-90C6-35E70CBD25FF}"/>
    <cellStyle name="Normal 9 5 6" xfId="1689" xr:uid="{34C6BD14-DFFE-425F-91A8-C13F6966F171}"/>
    <cellStyle name="Normal 9 6" xfId="258" xr:uid="{00000000-0005-0000-0000-00002A040000}"/>
    <cellStyle name="Normal 9 6 2" xfId="970" xr:uid="{00000000-0005-0000-0000-00002B040000}"/>
    <cellStyle name="Normal 9 6 3" xfId="614" xr:uid="{00000000-0005-0000-0000-00002C040000}"/>
    <cellStyle name="Normal 9 6 4" xfId="1420" xr:uid="{906BE98F-FA9E-4091-9C75-A02625F16DE9}"/>
    <cellStyle name="Normal 9 6 5" xfId="1776" xr:uid="{698F72C7-306B-4636-88BB-0EA2026CF028}"/>
    <cellStyle name="Normal 9 7" xfId="792" xr:uid="{00000000-0005-0000-0000-00002D040000}"/>
    <cellStyle name="Normal 9 8" xfId="436" xr:uid="{00000000-0005-0000-0000-00002E040000}"/>
    <cellStyle name="Normal 9 9" xfId="1242" xr:uid="{B5EDF8F0-7E15-4D1F-A0BA-329E5B1FFF50}"/>
    <cellStyle name="Normal_ALL SCPs, POLYs &amp; REFINERs Re-E" xfId="73" xr:uid="{00000000-0005-0000-0000-00002F040000}"/>
    <cellStyle name="Note 2" xfId="69" xr:uid="{00000000-0005-0000-0000-000030040000}"/>
    <cellStyle name="Note 2 2" xfId="99" xr:uid="{00000000-0005-0000-0000-000031040000}"/>
    <cellStyle name="Note 2 2 2" xfId="193" xr:uid="{00000000-0005-0000-0000-000032040000}"/>
    <cellStyle name="Note 2 2 2 2" xfId="371" xr:uid="{00000000-0005-0000-0000-000033040000}"/>
    <cellStyle name="Note 2 2 2 2 2" xfId="1083" xr:uid="{00000000-0005-0000-0000-000034040000}"/>
    <cellStyle name="Note 2 2 2 2 3" xfId="727" xr:uid="{00000000-0005-0000-0000-000035040000}"/>
    <cellStyle name="Note 2 2 2 2 4" xfId="1533" xr:uid="{F2A5BA62-B1C9-4A82-B904-D6A802A10721}"/>
    <cellStyle name="Note 2 2 2 2 5" xfId="1889" xr:uid="{D33D529D-35ED-4909-B512-BEBC59427182}"/>
    <cellStyle name="Note 2 2 2 3" xfId="905" xr:uid="{00000000-0005-0000-0000-000036040000}"/>
    <cellStyle name="Note 2 2 2 4" xfId="549" xr:uid="{00000000-0005-0000-0000-000037040000}"/>
    <cellStyle name="Note 2 2 2 5" xfId="1355" xr:uid="{366CC2FB-224F-4321-93D2-0D714C1F27E8}"/>
    <cellStyle name="Note 2 2 2 6" xfId="1711" xr:uid="{4D4383DE-A4D7-4B21-B7C9-D1CDF738B0DA}"/>
    <cellStyle name="Note 2 2 3" xfId="280" xr:uid="{00000000-0005-0000-0000-000038040000}"/>
    <cellStyle name="Note 2 2 3 2" xfId="992" xr:uid="{00000000-0005-0000-0000-000039040000}"/>
    <cellStyle name="Note 2 2 3 3" xfId="636" xr:uid="{00000000-0005-0000-0000-00003A040000}"/>
    <cellStyle name="Note 2 2 3 4" xfId="1442" xr:uid="{3EEFC97F-7C21-45B3-9710-DCA781A927AA}"/>
    <cellStyle name="Note 2 2 3 5" xfId="1798" xr:uid="{D3873FF3-CCDF-4126-85CC-27ABBE8735F6}"/>
    <cellStyle name="Note 2 2 4" xfId="814" xr:uid="{00000000-0005-0000-0000-00003B040000}"/>
    <cellStyle name="Note 2 2 5" xfId="458" xr:uid="{00000000-0005-0000-0000-00003C040000}"/>
    <cellStyle name="Note 2 2 6" xfId="1264" xr:uid="{7FB028CC-C07B-4FAC-8182-C527836581F2}"/>
    <cellStyle name="Note 2 2 7" xfId="1620" xr:uid="{C219ABB0-25B7-4253-9172-849923E42097}"/>
    <cellStyle name="Note 2 3" xfId="143" xr:uid="{00000000-0005-0000-0000-00003D040000}"/>
    <cellStyle name="Note 2 3 2" xfId="235" xr:uid="{00000000-0005-0000-0000-00003E040000}"/>
    <cellStyle name="Note 2 3 2 2" xfId="413" xr:uid="{00000000-0005-0000-0000-00003F040000}"/>
    <cellStyle name="Note 2 3 2 2 2" xfId="1125" xr:uid="{00000000-0005-0000-0000-000040040000}"/>
    <cellStyle name="Note 2 3 2 2 3" xfId="769" xr:uid="{00000000-0005-0000-0000-000041040000}"/>
    <cellStyle name="Note 2 3 2 2 4" xfId="1575" xr:uid="{24B05966-0121-4A1F-BF2B-1CE0C7CEE751}"/>
    <cellStyle name="Note 2 3 2 2 5" xfId="1931" xr:uid="{FE4A4333-34D5-47BD-BEFD-5DBB55762EA0}"/>
    <cellStyle name="Note 2 3 2 3" xfId="947" xr:uid="{00000000-0005-0000-0000-000042040000}"/>
    <cellStyle name="Note 2 3 2 4" xfId="591" xr:uid="{00000000-0005-0000-0000-000043040000}"/>
    <cellStyle name="Note 2 3 2 5" xfId="1397" xr:uid="{493608A1-9BD4-4744-9449-8C9831BBF2B8}"/>
    <cellStyle name="Note 2 3 2 6" xfId="1753" xr:uid="{FC32A9F7-C717-4526-BC34-261E99946597}"/>
    <cellStyle name="Note 2 3 3" xfId="322" xr:uid="{00000000-0005-0000-0000-000044040000}"/>
    <cellStyle name="Note 2 3 3 2" xfId="1034" xr:uid="{00000000-0005-0000-0000-000045040000}"/>
    <cellStyle name="Note 2 3 3 3" xfId="678" xr:uid="{00000000-0005-0000-0000-000046040000}"/>
    <cellStyle name="Note 2 3 3 4" xfId="1484" xr:uid="{93607B4A-66A6-4798-A8AE-BEF98C723C27}"/>
    <cellStyle name="Note 2 3 3 5" xfId="1840" xr:uid="{395EF0D2-84CD-4E1E-8759-F6D2F0A5EF42}"/>
    <cellStyle name="Note 2 3 4" xfId="856" xr:uid="{00000000-0005-0000-0000-000047040000}"/>
    <cellStyle name="Note 2 3 5" xfId="500" xr:uid="{00000000-0005-0000-0000-000048040000}"/>
    <cellStyle name="Note 2 3 6" xfId="1306" xr:uid="{B9714FF9-2B64-4E9A-87E3-F0C1E2E4B6A5}"/>
    <cellStyle name="Note 2 3 7" xfId="1662" xr:uid="{EC8491A9-7603-4B53-B9D1-B3817E7CFB47}"/>
    <cellStyle name="Note 2 4" xfId="170" xr:uid="{00000000-0005-0000-0000-000049040000}"/>
    <cellStyle name="Note 2 4 2" xfId="348" xr:uid="{00000000-0005-0000-0000-00004A040000}"/>
    <cellStyle name="Note 2 4 2 2" xfId="1060" xr:uid="{00000000-0005-0000-0000-00004B040000}"/>
    <cellStyle name="Note 2 4 2 3" xfId="704" xr:uid="{00000000-0005-0000-0000-00004C040000}"/>
    <cellStyle name="Note 2 4 2 4" xfId="1510" xr:uid="{0F96B776-8D06-401C-9DCC-7C775AFC4C55}"/>
    <cellStyle name="Note 2 4 2 5" xfId="1866" xr:uid="{5652BC64-1AF2-453E-A720-ADE9005E85A2}"/>
    <cellStyle name="Note 2 4 3" xfId="882" xr:uid="{00000000-0005-0000-0000-00004D040000}"/>
    <cellStyle name="Note 2 4 4" xfId="526" xr:uid="{00000000-0005-0000-0000-00004E040000}"/>
    <cellStyle name="Note 2 4 5" xfId="1332" xr:uid="{437753F0-EE62-4088-9639-868ACF305DAF}"/>
    <cellStyle name="Note 2 4 6" xfId="1688" xr:uid="{4F3D99B5-6DC8-438D-BE5F-597982D8446B}"/>
    <cellStyle name="Note 2 5" xfId="257" xr:uid="{00000000-0005-0000-0000-00004F040000}"/>
    <cellStyle name="Note 2 5 2" xfId="969" xr:uid="{00000000-0005-0000-0000-000050040000}"/>
    <cellStyle name="Note 2 5 3" xfId="613" xr:uid="{00000000-0005-0000-0000-000051040000}"/>
    <cellStyle name="Note 2 5 4" xfId="1419" xr:uid="{E0CE1BFA-DEA6-4CB2-9D98-0169D12741A6}"/>
    <cellStyle name="Note 2 5 5" xfId="1775" xr:uid="{CA6FE5ED-09FF-4148-AD29-EAC8EADD4690}"/>
    <cellStyle name="Note 2 6" xfId="791" xr:uid="{00000000-0005-0000-0000-000052040000}"/>
    <cellStyle name="Note 2 7" xfId="435" xr:uid="{00000000-0005-0000-0000-000053040000}"/>
    <cellStyle name="Note 2 8" xfId="1241" xr:uid="{0C7BCC13-295D-44C5-8721-FDD0B22D5742}"/>
    <cellStyle name="Note 2 9" xfId="1597" xr:uid="{53C8EFBF-8F6D-4D35-AE8A-E10A2E0373BB}"/>
    <cellStyle name="Note 3" xfId="144" xr:uid="{00000000-0005-0000-0000-000054040000}"/>
    <cellStyle name="Note 3 2" xfId="236" xr:uid="{00000000-0005-0000-0000-000055040000}"/>
    <cellStyle name="Note 3 2 2" xfId="414" xr:uid="{00000000-0005-0000-0000-000056040000}"/>
    <cellStyle name="Note 3 2 2 2" xfId="1126" xr:uid="{00000000-0005-0000-0000-000057040000}"/>
    <cellStyle name="Note 3 2 2 3" xfId="770" xr:uid="{00000000-0005-0000-0000-000058040000}"/>
    <cellStyle name="Note 3 2 2 4" xfId="1576" xr:uid="{2CA4C8A9-1D4F-4529-82D4-2830081E6ADA}"/>
    <cellStyle name="Note 3 2 2 5" xfId="1932" xr:uid="{BAEEDBDB-9BEB-4C30-AC01-DA9B4DBAD93F}"/>
    <cellStyle name="Note 3 2 3" xfId="948" xr:uid="{00000000-0005-0000-0000-000059040000}"/>
    <cellStyle name="Note 3 2 4" xfId="592" xr:uid="{00000000-0005-0000-0000-00005A040000}"/>
    <cellStyle name="Note 3 2 5" xfId="1398" xr:uid="{49912E6D-ECC7-4303-B51F-F701C2461409}"/>
    <cellStyle name="Note 3 2 6" xfId="1754" xr:uid="{02CD93DD-3F9F-4B4D-85AF-1834D5841D49}"/>
    <cellStyle name="Note 3 3" xfId="323" xr:uid="{00000000-0005-0000-0000-00005B040000}"/>
    <cellStyle name="Note 3 3 2" xfId="1035" xr:uid="{00000000-0005-0000-0000-00005C040000}"/>
    <cellStyle name="Note 3 3 3" xfId="679" xr:uid="{00000000-0005-0000-0000-00005D040000}"/>
    <cellStyle name="Note 3 3 4" xfId="1485" xr:uid="{E3FCC489-4F8F-4CDB-98F7-13862D57D228}"/>
    <cellStyle name="Note 3 3 5" xfId="1841" xr:uid="{FC379735-5FFD-4AC7-80F0-7B71E7CB228B}"/>
    <cellStyle name="Note 3 4" xfId="857" xr:uid="{00000000-0005-0000-0000-00005E040000}"/>
    <cellStyle name="Note 3 5" xfId="501" xr:uid="{00000000-0005-0000-0000-00005F040000}"/>
    <cellStyle name="Note 3 6" xfId="1307" xr:uid="{A29B27F4-4345-467E-BFD0-C2425699F2E7}"/>
    <cellStyle name="Note 3 7" xfId="1663" xr:uid="{76F70091-22D4-4202-BEC9-281062FA4E1D}"/>
    <cellStyle name="Output" xfId="37" builtinId="21" customBuiltin="1"/>
    <cellStyle name="Percent" xfId="14" builtinId="5"/>
    <cellStyle name="Percent 2" xfId="23" xr:uid="{00000000-0005-0000-0000-000062040000}"/>
    <cellStyle name="Percent 3" xfId="24" xr:uid="{00000000-0005-0000-0000-000063040000}"/>
    <cellStyle name="Percent 3 2" xfId="82" xr:uid="{00000000-0005-0000-0000-000064040000}"/>
    <cellStyle name="Percent 4" xfId="71" xr:uid="{00000000-0005-0000-0000-000065040000}"/>
    <cellStyle name="Percent 4 2" xfId="101" xr:uid="{00000000-0005-0000-0000-000066040000}"/>
    <cellStyle name="Percent 5" xfId="79" xr:uid="{00000000-0005-0000-0000-000067040000}"/>
    <cellStyle name="Percent 6" xfId="152" xr:uid="{00000000-0005-0000-0000-000068040000}"/>
    <cellStyle name="Percent 6 2" xfId="330" xr:uid="{00000000-0005-0000-0000-000069040000}"/>
    <cellStyle name="Percent 6 2 2" xfId="1042" xr:uid="{00000000-0005-0000-0000-00006A040000}"/>
    <cellStyle name="Percent 6 2 3" xfId="686" xr:uid="{00000000-0005-0000-0000-00006B040000}"/>
    <cellStyle name="Percent 6 2 4" xfId="1492" xr:uid="{BA51A0A4-591C-43E4-9ECB-B460E7F04FD0}"/>
    <cellStyle name="Percent 6 2 5" xfId="1848" xr:uid="{9659D337-2FE1-4370-A82E-FD959DB6DC5E}"/>
    <cellStyle name="Percent 6 3" xfId="864" xr:uid="{00000000-0005-0000-0000-00006C040000}"/>
    <cellStyle name="Percent 6 4" xfId="508" xr:uid="{00000000-0005-0000-0000-00006D040000}"/>
    <cellStyle name="Percent 6 5" xfId="1314" xr:uid="{0FE0D9FC-5638-4702-9F72-BDB848A05921}"/>
    <cellStyle name="Percent 6 6" xfId="1670" xr:uid="{241EFAD5-E804-408B-950A-9937075A8BF1}"/>
    <cellStyle name="Percent 6 7" xfId="1957" xr:uid="{A0733775-06A3-45BA-9BF0-F62F749582D2}"/>
    <cellStyle name="Percent 7" xfId="1134" xr:uid="{00000000-0005-0000-0000-00006E040000}"/>
    <cellStyle name="Percent 8" xfId="1153" xr:uid="{01E184E6-1CB7-45D6-89E6-A406A76E4E22}"/>
    <cellStyle name="Percent 9" xfId="1222" xr:uid="{4B51FA17-0599-45FE-A7AB-8B6FCF714AB9}"/>
    <cellStyle name="Title" xfId="28" builtinId="15" customBuiltin="1"/>
    <cellStyle name="Total" xfId="43"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AS/DSA/SugarBudget/PresBudg/PBFY10/PB%20FY10%20Sug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lays vs receipts"/>
      <sheetName val="acq vs disp"/>
      <sheetName val="Budget Model"/>
      <sheetName val="s&amp;u"/>
      <sheetName val="OUTLAY CALC"/>
      <sheetName val="ProcessExtract"/>
      <sheetName val="ProcessDirections"/>
      <sheetName val="TextFileHeader"/>
      <sheetName val="TextFileToLoad"/>
      <sheetName val="ExtractFileForDirect"/>
      <sheetName val="ExtractFileForLoan"/>
      <sheetName val="ExtractFileForS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CD6D-9263-407F-8383-9BD43BC00B02}">
  <sheetPr>
    <pageSetUpPr fitToPage="1"/>
  </sheetPr>
  <dimension ref="B1:Q9"/>
  <sheetViews>
    <sheetView showGridLines="0" tabSelected="1" zoomScaleNormal="100" zoomScaleSheetLayoutView="75" workbookViewId="0">
      <selection activeCell="G21" sqref="G21"/>
    </sheetView>
  </sheetViews>
  <sheetFormatPr defaultColWidth="8.85546875" defaultRowHeight="12.75"/>
  <cols>
    <col min="1" max="1" width="8.28515625" style="38" customWidth="1"/>
    <col min="2" max="2" width="11.85546875" style="38" customWidth="1"/>
    <col min="3" max="3" width="8.85546875" style="38"/>
    <col min="4" max="4" width="11.7109375" style="38" customWidth="1"/>
    <col min="5" max="5" width="10.7109375" style="38" bestFit="1" customWidth="1"/>
    <col min="6" max="6" width="8.85546875" style="38"/>
    <col min="7" max="7" width="10.7109375" style="38" bestFit="1" customWidth="1"/>
    <col min="8" max="8" width="8.85546875" style="38"/>
    <col min="9" max="10" width="9.140625" style="38" bestFit="1" customWidth="1"/>
    <col min="11" max="11" width="10.7109375" style="38" bestFit="1" customWidth="1"/>
    <col min="12" max="14" width="8.85546875" style="38"/>
    <col min="15" max="15" width="10" style="38" customWidth="1"/>
    <col min="16" max="16" width="18.28515625" style="38" customWidth="1"/>
    <col min="17" max="17" width="5.28515625" style="38" customWidth="1"/>
    <col min="18" max="16384" width="8.85546875" style="38"/>
  </cols>
  <sheetData>
    <row r="1" spans="2:17" s="172" customFormat="1"/>
    <row r="3" spans="2:17" s="35" customFormat="1" ht="26.45" customHeight="1">
      <c r="B3" s="642" t="s">
        <v>129</v>
      </c>
      <c r="C3" s="642"/>
      <c r="D3" s="642"/>
      <c r="E3" s="642"/>
      <c r="F3" s="642"/>
      <c r="G3" s="642"/>
      <c r="H3" s="642"/>
      <c r="I3" s="642"/>
      <c r="J3" s="642"/>
      <c r="K3" s="642"/>
      <c r="L3" s="642"/>
      <c r="M3" s="642"/>
      <c r="N3" s="642"/>
      <c r="O3" s="642"/>
      <c r="P3" s="642"/>
    </row>
    <row r="4" spans="2:17" s="35" customFormat="1" ht="12.6" customHeight="1">
      <c r="B4" s="643"/>
      <c r="C4" s="643"/>
      <c r="D4" s="643"/>
      <c r="E4" s="643"/>
      <c r="F4" s="643"/>
      <c r="G4" s="643"/>
      <c r="H4" s="643"/>
      <c r="I4" s="643"/>
      <c r="J4" s="643"/>
      <c r="K4" s="643"/>
      <c r="L4" s="643"/>
      <c r="M4" s="643"/>
      <c r="N4" s="643"/>
      <c r="O4" s="643"/>
      <c r="P4" s="643"/>
    </row>
    <row r="5" spans="2:17" s="35" customFormat="1" ht="22.15" customHeight="1">
      <c r="B5" s="644" t="s">
        <v>333</v>
      </c>
      <c r="C5" s="644"/>
      <c r="D5" s="644"/>
      <c r="E5" s="644"/>
      <c r="F5" s="644"/>
      <c r="G5" s="644"/>
      <c r="H5" s="644"/>
      <c r="I5" s="644"/>
      <c r="J5" s="644"/>
      <c r="K5" s="644"/>
      <c r="L5" s="644"/>
      <c r="M5" s="644"/>
      <c r="N5" s="644"/>
      <c r="O5" s="644"/>
      <c r="P5" s="644"/>
    </row>
    <row r="6" spans="2:17" s="35" customFormat="1" ht="12.6" customHeight="1">
      <c r="B6" s="554"/>
      <c r="C6" s="554"/>
      <c r="D6" s="554"/>
      <c r="E6" s="554"/>
      <c r="F6" s="554"/>
      <c r="G6" s="554"/>
      <c r="H6" s="554"/>
      <c r="I6" s="554"/>
      <c r="J6" s="554"/>
      <c r="K6" s="554"/>
      <c r="L6" s="554"/>
      <c r="M6" s="554"/>
      <c r="N6" s="554"/>
      <c r="O6" s="554"/>
      <c r="P6" s="554"/>
    </row>
    <row r="7" spans="2:17" s="21" customFormat="1" ht="25.9" customHeight="1">
      <c r="B7" s="645" t="s">
        <v>337</v>
      </c>
      <c r="C7" s="645"/>
      <c r="D7" s="645"/>
      <c r="E7" s="645"/>
      <c r="F7" s="645"/>
      <c r="G7" s="645"/>
      <c r="H7" s="645"/>
      <c r="I7" s="645"/>
      <c r="J7" s="645"/>
      <c r="K7" s="645"/>
      <c r="L7" s="645"/>
      <c r="M7" s="645"/>
      <c r="N7" s="645"/>
      <c r="O7" s="645"/>
      <c r="P7" s="645"/>
    </row>
    <row r="8" spans="2:17" s="21" customFormat="1" ht="10.15" customHeight="1">
      <c r="B8" s="602"/>
      <c r="C8" s="602"/>
      <c r="D8" s="602"/>
      <c r="E8" s="602"/>
      <c r="F8" s="602"/>
      <c r="G8" s="602"/>
      <c r="H8" s="602"/>
      <c r="I8" s="602"/>
      <c r="J8" s="602"/>
      <c r="K8" s="602"/>
      <c r="L8" s="602"/>
      <c r="M8" s="602"/>
      <c r="N8" s="602"/>
      <c r="O8" s="602"/>
      <c r="P8" s="602"/>
    </row>
    <row r="9" spans="2:17" s="35" customFormat="1" ht="32.450000000000003" customHeight="1">
      <c r="B9" s="641" t="s">
        <v>221</v>
      </c>
      <c r="C9" s="641"/>
      <c r="D9" s="641"/>
      <c r="E9" s="641"/>
      <c r="F9" s="641"/>
      <c r="G9" s="641"/>
      <c r="H9" s="641"/>
      <c r="I9" s="641"/>
      <c r="J9" s="641"/>
      <c r="K9" s="641"/>
      <c r="L9" s="641"/>
      <c r="M9" s="641"/>
      <c r="N9" s="641"/>
      <c r="O9" s="641"/>
      <c r="P9" s="641"/>
      <c r="Q9" s="42"/>
    </row>
  </sheetData>
  <mergeCells count="5">
    <mergeCell ref="B9:P9"/>
    <mergeCell ref="B3:P3"/>
    <mergeCell ref="B4:P4"/>
    <mergeCell ref="B5:P5"/>
    <mergeCell ref="B7:P7"/>
  </mergeCells>
  <printOptions horizontalCentered="1"/>
  <pageMargins left="0.7" right="0.7" top="1" bottom="0.75" header="0.3" footer="0.3"/>
  <pageSetup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AE6B2-C1E0-4CFB-BABE-3A7374A96BFB}">
  <sheetPr>
    <pageSetUpPr fitToPage="1"/>
  </sheetPr>
  <dimension ref="A1:K63"/>
  <sheetViews>
    <sheetView zoomScale="75" zoomScaleNormal="75" workbookViewId="0">
      <selection activeCell="L34" sqref="L34"/>
    </sheetView>
  </sheetViews>
  <sheetFormatPr defaultColWidth="8.85546875" defaultRowHeight="15"/>
  <cols>
    <col min="1" max="1" width="33.140625" style="251" customWidth="1"/>
    <col min="2" max="2" width="23.85546875" style="251" customWidth="1"/>
    <col min="3" max="3" width="14.85546875" style="251" customWidth="1"/>
    <col min="4" max="4" width="16.28515625" style="251" customWidth="1"/>
    <col min="5" max="7" width="22.7109375" style="251" customWidth="1"/>
    <col min="8" max="8" width="15.28515625" style="251" customWidth="1"/>
    <col min="9" max="10" width="22.7109375" style="251" customWidth="1"/>
    <col min="11" max="11" width="25.28515625" style="251" customWidth="1"/>
    <col min="12" max="12" width="8.85546875" style="251"/>
    <col min="13" max="15" width="20.7109375" style="251" customWidth="1"/>
    <col min="16" max="16384" width="8.85546875" style="251"/>
  </cols>
  <sheetData>
    <row r="1" spans="1:11" s="250" customFormat="1" ht="22.9" customHeight="1">
      <c r="A1" s="708" t="s">
        <v>84</v>
      </c>
      <c r="B1" s="709"/>
      <c r="C1" s="709"/>
      <c r="D1" s="709"/>
      <c r="E1" s="709"/>
      <c r="F1" s="709"/>
      <c r="G1" s="709"/>
      <c r="H1" s="709"/>
      <c r="I1" s="709"/>
      <c r="J1" s="709"/>
      <c r="K1" s="710"/>
    </row>
    <row r="2" spans="1:11" ht="18">
      <c r="A2" s="711" t="s">
        <v>201</v>
      </c>
      <c r="B2" s="712" t="s">
        <v>85</v>
      </c>
      <c r="C2" s="712"/>
      <c r="D2" s="712"/>
      <c r="E2" s="712"/>
      <c r="F2" s="712" t="s">
        <v>86</v>
      </c>
      <c r="G2" s="712"/>
      <c r="H2" s="712"/>
      <c r="I2" s="712" t="s">
        <v>87</v>
      </c>
      <c r="J2" s="712"/>
      <c r="K2" s="712"/>
    </row>
    <row r="3" spans="1:11" ht="18.75">
      <c r="A3" s="711"/>
      <c r="B3" s="713" t="s">
        <v>78</v>
      </c>
      <c r="C3" s="713"/>
      <c r="D3" s="713"/>
      <c r="E3" s="713"/>
      <c r="F3" s="713" t="s">
        <v>88</v>
      </c>
      <c r="G3" s="713"/>
      <c r="H3" s="713"/>
      <c r="I3" s="713" t="s">
        <v>88</v>
      </c>
      <c r="J3" s="713"/>
      <c r="K3" s="713"/>
    </row>
    <row r="4" spans="1:11" s="250" customFormat="1" ht="42" customHeight="1">
      <c r="A4" s="711"/>
      <c r="B4" s="570" t="s">
        <v>218</v>
      </c>
      <c r="C4" s="570" t="s">
        <v>89</v>
      </c>
      <c r="D4" s="570" t="s">
        <v>90</v>
      </c>
      <c r="E4" s="570" t="s">
        <v>91</v>
      </c>
      <c r="F4" s="570" t="s">
        <v>219</v>
      </c>
      <c r="G4" s="570" t="s">
        <v>92</v>
      </c>
      <c r="H4" s="570" t="s">
        <v>90</v>
      </c>
      <c r="I4" s="570" t="s">
        <v>202</v>
      </c>
      <c r="J4" s="570" t="s">
        <v>92</v>
      </c>
      <c r="K4" s="570" t="s">
        <v>93</v>
      </c>
    </row>
    <row r="5" spans="1:11" ht="19.899999999999999" customHeight="1">
      <c r="A5" s="571" t="s">
        <v>124</v>
      </c>
      <c r="B5" s="572"/>
      <c r="C5" s="573"/>
      <c r="D5" s="573"/>
      <c r="E5" s="573"/>
      <c r="F5" s="573"/>
      <c r="G5" s="573"/>
      <c r="H5" s="573"/>
      <c r="I5" s="573"/>
      <c r="J5" s="573"/>
      <c r="K5" s="574"/>
    </row>
    <row r="6" spans="1:11" ht="19.899999999999999" customHeight="1">
      <c r="A6" s="252" t="s">
        <v>94</v>
      </c>
      <c r="B6" s="575">
        <v>-74438.86</v>
      </c>
      <c r="C6" s="575">
        <v>99208.14</v>
      </c>
      <c r="D6" s="575">
        <v>9330.07</v>
      </c>
      <c r="E6" s="575">
        <v>67353.86</v>
      </c>
      <c r="F6" s="575">
        <v>-145299.13</v>
      </c>
      <c r="G6" s="575">
        <v>63798.98</v>
      </c>
      <c r="H6" s="575">
        <v>70458.53</v>
      </c>
      <c r="I6" s="575">
        <v>-7808.64</v>
      </c>
      <c r="J6" s="575">
        <v>5630.36</v>
      </c>
      <c r="K6" s="575">
        <v>7356.58</v>
      </c>
    </row>
    <row r="7" spans="1:11" ht="19.899999999999999" customHeight="1">
      <c r="A7" s="218" t="s">
        <v>95</v>
      </c>
      <c r="B7" s="575">
        <v>-51914.64</v>
      </c>
      <c r="C7" s="575">
        <v>16679.349999999999</v>
      </c>
      <c r="D7" s="575">
        <v>9196.23</v>
      </c>
      <c r="E7" s="575">
        <v>81047.3</v>
      </c>
      <c r="F7" s="575">
        <v>-151958.72</v>
      </c>
      <c r="G7" s="575">
        <v>77279.899999999994</v>
      </c>
      <c r="H7" s="575">
        <v>66181.23</v>
      </c>
      <c r="I7" s="575">
        <v>-9534.82</v>
      </c>
      <c r="J7" s="575">
        <v>6337.67</v>
      </c>
      <c r="K7" s="575">
        <v>9360.68</v>
      </c>
    </row>
    <row r="8" spans="1:11" ht="19.899999999999999" customHeight="1">
      <c r="A8" s="218" t="s">
        <v>96</v>
      </c>
      <c r="B8" s="575">
        <v>-125478.81</v>
      </c>
      <c r="C8" s="575">
        <v>122343.16</v>
      </c>
      <c r="D8" s="575">
        <v>11740.87</v>
      </c>
      <c r="E8" s="575">
        <v>113113.93</v>
      </c>
      <c r="F8" s="575">
        <v>-140860</v>
      </c>
      <c r="G8" s="575">
        <v>111345.46</v>
      </c>
      <c r="H8" s="575">
        <v>68038.75</v>
      </c>
      <c r="I8" s="575">
        <v>-12557.81</v>
      </c>
      <c r="J8" s="575">
        <v>6025.62</v>
      </c>
      <c r="K8" s="575">
        <v>5347.68</v>
      </c>
    </row>
    <row r="9" spans="1:11" ht="19.899999999999999" customHeight="1">
      <c r="A9" s="218" t="s">
        <v>97</v>
      </c>
      <c r="B9" s="575">
        <v>-127990.48</v>
      </c>
      <c r="C9" s="575">
        <v>134832.79</v>
      </c>
      <c r="D9" s="575">
        <v>34229.07</v>
      </c>
      <c r="E9" s="575">
        <v>91309.03</v>
      </c>
      <c r="F9" s="575">
        <v>-97553.27</v>
      </c>
      <c r="G9" s="575">
        <v>87144.78</v>
      </c>
      <c r="H9" s="575">
        <v>69607.25</v>
      </c>
      <c r="I9" s="575">
        <v>-11879.87</v>
      </c>
      <c r="J9" s="575">
        <v>7122.05</v>
      </c>
      <c r="K9" s="575">
        <v>6592.03</v>
      </c>
    </row>
    <row r="10" spans="1:11" ht="19.899999999999999" customHeight="1">
      <c r="A10" s="219" t="s">
        <v>35</v>
      </c>
      <c r="B10" s="575"/>
      <c r="C10" s="575">
        <v>373063.44</v>
      </c>
      <c r="D10" s="575">
        <v>64496.24</v>
      </c>
      <c r="E10" s="575">
        <v>352824.12</v>
      </c>
      <c r="F10" s="575"/>
      <c r="G10" s="575">
        <v>339569.12</v>
      </c>
      <c r="H10" s="575">
        <v>274285.76</v>
      </c>
      <c r="I10" s="575"/>
      <c r="J10" s="575">
        <v>25115.7</v>
      </c>
      <c r="K10" s="575">
        <v>28656.97</v>
      </c>
    </row>
    <row r="11" spans="1:11" ht="19.899999999999999" customHeight="1">
      <c r="A11" s="571" t="s">
        <v>130</v>
      </c>
      <c r="B11" s="572"/>
      <c r="C11" s="573"/>
      <c r="D11" s="573"/>
      <c r="E11" s="573"/>
      <c r="F11" s="573"/>
      <c r="G11" s="573"/>
      <c r="H11" s="573"/>
      <c r="I11" s="573"/>
      <c r="J11" s="573"/>
      <c r="K11" s="574"/>
    </row>
    <row r="12" spans="1:11" ht="19.899999999999999" customHeight="1">
      <c r="A12" s="252" t="s">
        <v>94</v>
      </c>
      <c r="B12" s="575">
        <v>-118695.79</v>
      </c>
      <c r="C12" s="575">
        <v>81041.48</v>
      </c>
      <c r="D12" s="575">
        <v>11980.51</v>
      </c>
      <c r="E12" s="575">
        <v>55877.09</v>
      </c>
      <c r="F12" s="575">
        <v>-80015.81</v>
      </c>
      <c r="G12" s="575">
        <v>52051.9</v>
      </c>
      <c r="H12" s="575">
        <v>71504.11</v>
      </c>
      <c r="I12" s="575">
        <v>-11349.85</v>
      </c>
      <c r="J12" s="575">
        <v>5694.71</v>
      </c>
      <c r="K12" s="575">
        <v>5621.59</v>
      </c>
    </row>
    <row r="13" spans="1:11" ht="19.899999999999999" customHeight="1">
      <c r="A13" s="218" t="s">
        <v>95</v>
      </c>
      <c r="B13" s="575">
        <v>-105511.91</v>
      </c>
      <c r="C13" s="575">
        <v>67377.429999999993</v>
      </c>
      <c r="D13" s="575">
        <v>12807.72</v>
      </c>
      <c r="E13" s="575">
        <v>56350.1</v>
      </c>
      <c r="F13" s="575">
        <v>-99467.96</v>
      </c>
      <c r="G13" s="575">
        <v>52347.94</v>
      </c>
      <c r="H13" s="575">
        <v>64329.26</v>
      </c>
      <c r="I13" s="575">
        <v>-11276.73</v>
      </c>
      <c r="J13" s="575">
        <v>5884.74</v>
      </c>
      <c r="K13" s="575">
        <v>5453.87</v>
      </c>
    </row>
    <row r="14" spans="1:11" ht="19.899999999999999" customHeight="1">
      <c r="A14" s="218" t="s">
        <v>96</v>
      </c>
      <c r="B14" s="575">
        <v>-107292.31</v>
      </c>
      <c r="C14" s="575">
        <v>28903.34</v>
      </c>
      <c r="D14" s="575">
        <v>32293.43</v>
      </c>
      <c r="E14" s="575">
        <v>62165.33</v>
      </c>
      <c r="F14" s="575">
        <v>-111449.26</v>
      </c>
      <c r="G14" s="575">
        <v>57053.06</v>
      </c>
      <c r="H14" s="575">
        <v>70853.600000000006</v>
      </c>
      <c r="I14" s="575">
        <v>-10845.85</v>
      </c>
      <c r="J14" s="575">
        <v>7098.86</v>
      </c>
      <c r="K14" s="575">
        <v>7085.21</v>
      </c>
    </row>
    <row r="15" spans="1:11" ht="19.899999999999999" customHeight="1">
      <c r="A15" s="218" t="s">
        <v>170</v>
      </c>
      <c r="B15" s="575">
        <v>-172847.75</v>
      </c>
      <c r="C15" s="575">
        <v>114247.49</v>
      </c>
      <c r="D15" s="575">
        <v>12486.47</v>
      </c>
      <c r="E15" s="575">
        <v>77958.12</v>
      </c>
      <c r="F15" s="575">
        <v>-125249.86</v>
      </c>
      <c r="G15" s="575">
        <v>74267.39</v>
      </c>
      <c r="H15" s="575">
        <v>65772.55</v>
      </c>
      <c r="I15" s="575">
        <v>-10832.19</v>
      </c>
      <c r="J15" s="575">
        <v>6232.86</v>
      </c>
      <c r="K15" s="575">
        <v>6280.78</v>
      </c>
    </row>
    <row r="16" spans="1:11" ht="19.899999999999999" customHeight="1">
      <c r="A16" s="219" t="s">
        <v>35</v>
      </c>
      <c r="B16" s="575"/>
      <c r="C16" s="575">
        <v>291569.74</v>
      </c>
      <c r="D16" s="575">
        <v>69568.13</v>
      </c>
      <c r="E16" s="575">
        <v>252350.64</v>
      </c>
      <c r="F16" s="575"/>
      <c r="G16" s="575">
        <v>235720.29</v>
      </c>
      <c r="H16" s="575">
        <v>272459.52000000002</v>
      </c>
      <c r="I16" s="575"/>
      <c r="J16" s="575">
        <v>24911.17</v>
      </c>
      <c r="K16" s="575">
        <v>24441.45</v>
      </c>
    </row>
    <row r="17" spans="1:11" ht="19.899999999999999" customHeight="1">
      <c r="A17" s="576" t="s">
        <v>168</v>
      </c>
      <c r="B17" s="572"/>
      <c r="C17" s="573"/>
      <c r="D17" s="573"/>
      <c r="E17" s="573"/>
      <c r="F17" s="573"/>
      <c r="G17" s="573"/>
      <c r="H17" s="573"/>
      <c r="I17" s="573"/>
      <c r="J17" s="573"/>
      <c r="K17" s="574"/>
    </row>
    <row r="18" spans="1:11" ht="19.899999999999999" customHeight="1">
      <c r="A18" s="262" t="s">
        <v>173</v>
      </c>
      <c r="B18" s="575">
        <v>-149044.85</v>
      </c>
      <c r="C18" s="575">
        <v>154154.32999999999</v>
      </c>
      <c r="D18" s="575">
        <v>11078.78</v>
      </c>
      <c r="E18" s="575">
        <v>74472.740000000005</v>
      </c>
      <c r="F18" s="575">
        <v>-116754.88</v>
      </c>
      <c r="G18" s="575">
        <v>71311.06</v>
      </c>
      <c r="H18" s="575">
        <v>64285.66</v>
      </c>
      <c r="I18" s="575">
        <v>-10880.09</v>
      </c>
      <c r="J18" s="575">
        <v>5629.77</v>
      </c>
      <c r="K18" s="575">
        <v>5503.31</v>
      </c>
    </row>
    <row r="19" spans="1:11" ht="19.899999999999999" customHeight="1">
      <c r="A19" s="218" t="s">
        <v>177</v>
      </c>
      <c r="B19" s="575">
        <v>-80442.06</v>
      </c>
      <c r="C19" s="575">
        <v>64970.76</v>
      </c>
      <c r="D19" s="575">
        <v>6647.74</v>
      </c>
      <c r="E19" s="575">
        <v>77682.11</v>
      </c>
      <c r="F19" s="575">
        <v>-109729.46</v>
      </c>
      <c r="G19" s="575">
        <v>74120.91</v>
      </c>
      <c r="H19" s="575">
        <v>66575.67</v>
      </c>
      <c r="I19" s="575">
        <v>-10753.66</v>
      </c>
      <c r="J19" s="575">
        <v>6098.47</v>
      </c>
      <c r="K19" s="575">
        <v>6091.77</v>
      </c>
    </row>
    <row r="20" spans="1:11" ht="19.899999999999999" customHeight="1">
      <c r="A20" s="218" t="s">
        <v>96</v>
      </c>
      <c r="B20" s="575">
        <v>-99801.13</v>
      </c>
      <c r="C20" s="575">
        <v>57894.71</v>
      </c>
      <c r="D20" s="575">
        <v>7106.42</v>
      </c>
      <c r="E20" s="575">
        <v>81285.490000000005</v>
      </c>
      <c r="F20" s="575">
        <v>-102184.3</v>
      </c>
      <c r="G20" s="575">
        <v>77784.3</v>
      </c>
      <c r="H20" s="575">
        <v>71031.77</v>
      </c>
      <c r="I20" s="575">
        <v>-10746.95</v>
      </c>
      <c r="J20" s="575">
        <v>6310.46</v>
      </c>
      <c r="K20" s="575">
        <v>5572.17</v>
      </c>
    </row>
    <row r="21" spans="1:11" ht="19.899999999999999" customHeight="1">
      <c r="A21" s="218" t="s">
        <v>97</v>
      </c>
      <c r="B21" s="575">
        <v>-130298.32</v>
      </c>
      <c r="C21" s="575">
        <v>112186.77</v>
      </c>
      <c r="D21" s="575">
        <v>4258.5</v>
      </c>
      <c r="E21" s="575">
        <v>105819</v>
      </c>
      <c r="F21" s="575">
        <v>-95431.7</v>
      </c>
      <c r="G21" s="575">
        <v>95244.21</v>
      </c>
      <c r="H21" s="575">
        <v>70753.509999999995</v>
      </c>
      <c r="I21" s="575">
        <v>-10008.66</v>
      </c>
      <c r="J21" s="575">
        <v>14041.55</v>
      </c>
      <c r="K21" s="575">
        <v>7189.37</v>
      </c>
    </row>
    <row r="22" spans="1:11" ht="19.899999999999999" customHeight="1">
      <c r="A22" s="219" t="s">
        <v>35</v>
      </c>
      <c r="B22" s="575"/>
      <c r="C22" s="575">
        <v>389206.57</v>
      </c>
      <c r="D22" s="575">
        <v>29091.439999999999</v>
      </c>
      <c r="E22" s="575">
        <v>339259.34</v>
      </c>
      <c r="F22" s="575"/>
      <c r="G22" s="575">
        <v>318460.48</v>
      </c>
      <c r="H22" s="575">
        <v>272646.61</v>
      </c>
      <c r="I22" s="575"/>
      <c r="J22" s="575">
        <v>32080.25</v>
      </c>
      <c r="K22" s="575">
        <v>24356.62</v>
      </c>
    </row>
    <row r="23" spans="1:11" ht="19.899999999999999" customHeight="1">
      <c r="A23" s="576" t="s">
        <v>200</v>
      </c>
      <c r="B23" s="577"/>
      <c r="C23" s="578"/>
      <c r="D23" s="578"/>
      <c r="E23" s="578"/>
      <c r="F23" s="578"/>
      <c r="G23" s="578"/>
      <c r="H23" s="578"/>
      <c r="I23" s="578"/>
      <c r="J23" s="578"/>
      <c r="K23" s="579"/>
    </row>
    <row r="24" spans="1:11" ht="19.899999999999999" customHeight="1">
      <c r="A24" s="253" t="s">
        <v>94</v>
      </c>
      <c r="B24" s="403">
        <v>-128189.05</v>
      </c>
      <c r="C24" s="403">
        <v>127355.52</v>
      </c>
      <c r="D24" s="403">
        <v>4086.25</v>
      </c>
      <c r="E24" s="403">
        <v>65297.37</v>
      </c>
      <c r="F24" s="403">
        <v>-69596.56</v>
      </c>
      <c r="G24" s="403">
        <v>62096.49</v>
      </c>
      <c r="H24" s="403">
        <v>70408.679999999993</v>
      </c>
      <c r="I24" s="403">
        <v>-3156.5</v>
      </c>
      <c r="J24" s="403">
        <v>5331.41</v>
      </c>
      <c r="K24" s="403">
        <v>6386.37</v>
      </c>
    </row>
    <row r="25" spans="1:11" ht="19.899999999999999" customHeight="1">
      <c r="A25" s="218" t="s">
        <v>177</v>
      </c>
      <c r="B25" s="403">
        <v>-70217.149999999994</v>
      </c>
      <c r="C25" s="403">
        <v>69881.97</v>
      </c>
      <c r="D25" s="403">
        <v>4028.69</v>
      </c>
      <c r="E25" s="403">
        <v>56942.84</v>
      </c>
      <c r="F25" s="403">
        <v>-77908.84</v>
      </c>
      <c r="G25" s="403">
        <v>52246.37</v>
      </c>
      <c r="H25" s="403">
        <v>64576.74</v>
      </c>
      <c r="I25" s="403">
        <v>-4211.45</v>
      </c>
      <c r="J25" s="403">
        <v>6603.48</v>
      </c>
      <c r="K25" s="403">
        <v>6306.19</v>
      </c>
    </row>
    <row r="26" spans="1:11" ht="19.899999999999999" customHeight="1">
      <c r="A26" s="220" t="s">
        <v>96</v>
      </c>
      <c r="B26" s="403">
        <v>-61306.709999999992</v>
      </c>
      <c r="C26" s="403">
        <v>80024.38</v>
      </c>
      <c r="D26" s="403">
        <v>3248.73</v>
      </c>
      <c r="E26" s="403">
        <v>66207.78</v>
      </c>
      <c r="F26" s="403">
        <v>-90239.05</v>
      </c>
      <c r="G26" s="403">
        <v>62863.19</v>
      </c>
      <c r="H26" s="403">
        <v>67147.289999999994</v>
      </c>
      <c r="I26" s="403">
        <v>-3914.16</v>
      </c>
      <c r="J26" s="403">
        <v>5446.3</v>
      </c>
      <c r="K26" s="403">
        <v>6307.6</v>
      </c>
    </row>
    <row r="27" spans="1:11" ht="19.899999999999999" customHeight="1">
      <c r="A27" s="218" t="s">
        <v>97</v>
      </c>
      <c r="B27" s="403">
        <v>-50738.839999999982</v>
      </c>
      <c r="C27" s="403">
        <v>115008.8</v>
      </c>
      <c r="D27" s="403">
        <v>8252</v>
      </c>
      <c r="E27" s="403">
        <v>81482.5</v>
      </c>
      <c r="F27" s="403">
        <v>-94523</v>
      </c>
      <c r="G27" s="403">
        <v>75623.87</v>
      </c>
      <c r="H27" s="403">
        <v>64729.39</v>
      </c>
      <c r="I27" s="403">
        <v>-4775.4399999999996</v>
      </c>
      <c r="J27" s="403">
        <v>8491.93</v>
      </c>
      <c r="K27" s="403">
        <v>7211.02</v>
      </c>
    </row>
    <row r="28" spans="1:11" ht="19.899999999999999" customHeight="1">
      <c r="A28" s="219" t="s">
        <v>35</v>
      </c>
      <c r="B28" s="403"/>
      <c r="C28" s="403">
        <v>392270.67</v>
      </c>
      <c r="D28" s="403">
        <v>19615.669999999998</v>
      </c>
      <c r="E28" s="403">
        <v>269930.49</v>
      </c>
      <c r="F28" s="403"/>
      <c r="G28" s="403">
        <v>252829.92</v>
      </c>
      <c r="H28" s="403">
        <v>266862.09999999998</v>
      </c>
      <c r="I28" s="403"/>
      <c r="J28" s="403">
        <v>25873.119999999999</v>
      </c>
      <c r="K28" s="403">
        <v>26211.18</v>
      </c>
    </row>
    <row r="29" spans="1:11" ht="19.899999999999999" customHeight="1">
      <c r="A29" s="576" t="s">
        <v>272</v>
      </c>
      <c r="B29" s="403"/>
      <c r="C29" s="403"/>
      <c r="D29" s="403"/>
      <c r="E29" s="403"/>
      <c r="F29" s="403"/>
      <c r="G29" s="403"/>
      <c r="H29" s="403"/>
      <c r="I29" s="403"/>
      <c r="J29" s="403"/>
      <c r="K29" s="403"/>
    </row>
    <row r="30" spans="1:11" ht="19.899999999999999" customHeight="1">
      <c r="A30" s="253" t="s">
        <v>173</v>
      </c>
      <c r="B30" s="575">
        <f>B24+C28-D28-E28</f>
        <v>-25464.539999999979</v>
      </c>
      <c r="C30" s="575">
        <v>127355.52</v>
      </c>
      <c r="D30" s="575">
        <v>4086.25</v>
      </c>
      <c r="E30" s="575">
        <v>65297.37</v>
      </c>
      <c r="F30" s="575">
        <v>-70941.039999999994</v>
      </c>
      <c r="G30" s="575">
        <v>62096.49</v>
      </c>
      <c r="H30" s="575">
        <v>70440.78</v>
      </c>
      <c r="I30" s="575">
        <v>-3156.5</v>
      </c>
      <c r="J30" s="575">
        <v>5331.41</v>
      </c>
      <c r="K30" s="575">
        <v>6386.37</v>
      </c>
    </row>
    <row r="31" spans="1:11" ht="19.899999999999999" customHeight="1">
      <c r="A31" s="218" t="s">
        <v>177</v>
      </c>
      <c r="B31" s="575">
        <f>+B30+C30-D30-E30</f>
        <v>32507.360000000022</v>
      </c>
      <c r="C31" s="575">
        <v>69881.97</v>
      </c>
      <c r="D31" s="575">
        <v>4028.69</v>
      </c>
      <c r="E31" s="575">
        <v>56942.84</v>
      </c>
      <c r="F31" s="575">
        <v>-79285.42</v>
      </c>
      <c r="G31" s="575">
        <v>52246.37</v>
      </c>
      <c r="H31" s="575">
        <v>64666.3</v>
      </c>
      <c r="I31" s="575">
        <v>-4211.45</v>
      </c>
      <c r="J31" s="575">
        <v>6603.48</v>
      </c>
      <c r="K31" s="575">
        <v>6306.19</v>
      </c>
    </row>
    <row r="32" spans="1:11" ht="19.899999999999999" customHeight="1">
      <c r="A32" s="218" t="s">
        <v>316</v>
      </c>
      <c r="B32" s="575">
        <f t="shared" ref="B32:B33" si="0">+B31+C31-D31-E31</f>
        <v>41417.800000000017</v>
      </c>
      <c r="C32" s="575">
        <v>80024.38</v>
      </c>
      <c r="D32" s="575">
        <v>3248.73</v>
      </c>
      <c r="E32" s="575">
        <v>66207.78</v>
      </c>
      <c r="F32" s="575">
        <v>-91705.18</v>
      </c>
      <c r="G32" s="575">
        <v>62863.19</v>
      </c>
      <c r="H32" s="575">
        <v>67298.11</v>
      </c>
      <c r="I32" s="575">
        <v>-3914.16</v>
      </c>
      <c r="J32" s="575">
        <v>5446.3</v>
      </c>
      <c r="K32" s="575">
        <v>6307.6</v>
      </c>
    </row>
    <row r="33" spans="1:11" ht="19.899999999999999" customHeight="1">
      <c r="A33" s="218" t="s">
        <v>315</v>
      </c>
      <c r="B33" s="575">
        <f t="shared" si="0"/>
        <v>51985.670000000027</v>
      </c>
      <c r="C33" s="575">
        <v>115008.8</v>
      </c>
      <c r="D33" s="575">
        <v>8252</v>
      </c>
      <c r="E33" s="575">
        <v>81461.039999999994</v>
      </c>
      <c r="F33" s="575">
        <v>-96139.94</v>
      </c>
      <c r="G33" s="575">
        <v>75601.87</v>
      </c>
      <c r="H33" s="575">
        <v>64838.52</v>
      </c>
      <c r="I33" s="575">
        <v>-4775.4399999999996</v>
      </c>
      <c r="J33" s="575">
        <v>8491.83</v>
      </c>
      <c r="K33" s="575">
        <v>7211.02</v>
      </c>
    </row>
    <row r="34" spans="1:11" ht="19.899999999999999" customHeight="1">
      <c r="A34" s="219" t="s">
        <v>35</v>
      </c>
      <c r="B34" s="575"/>
      <c r="C34" s="575">
        <v>392270.67</v>
      </c>
      <c r="D34" s="575">
        <v>19615.669999999998</v>
      </c>
      <c r="E34" s="575">
        <v>269909.03000000003</v>
      </c>
      <c r="F34" s="575"/>
      <c r="G34" s="575">
        <v>252807.92</v>
      </c>
      <c r="H34" s="575">
        <v>267243.71000000002</v>
      </c>
      <c r="I34" s="575"/>
      <c r="J34" s="575">
        <v>25873.02</v>
      </c>
      <c r="K34" s="575">
        <v>26211.18</v>
      </c>
    </row>
    <row r="35" spans="1:11" ht="19.899999999999999" customHeight="1">
      <c r="A35" s="218"/>
      <c r="B35" s="575"/>
      <c r="C35" s="575"/>
      <c r="D35" s="575"/>
      <c r="E35" s="575"/>
      <c r="F35" s="575"/>
      <c r="G35" s="575"/>
      <c r="H35" s="575"/>
      <c r="I35" s="575"/>
      <c r="J35" s="575"/>
      <c r="K35" s="575"/>
    </row>
    <row r="36" spans="1:11" ht="19.899999999999999" customHeight="1">
      <c r="A36" s="580" t="s">
        <v>98</v>
      </c>
      <c r="B36" s="581"/>
      <c r="C36" s="582"/>
      <c r="D36" s="582"/>
      <c r="E36" s="582"/>
      <c r="F36" s="582"/>
      <c r="G36" s="582"/>
      <c r="H36" s="582"/>
      <c r="I36" s="582"/>
      <c r="J36" s="582"/>
      <c r="K36" s="583"/>
    </row>
    <row r="37" spans="1:11" ht="19.899999999999999" customHeight="1">
      <c r="A37" s="254" t="s">
        <v>181</v>
      </c>
      <c r="B37" s="575">
        <v>-2836.81</v>
      </c>
      <c r="C37" s="575">
        <v>312784.77</v>
      </c>
      <c r="D37" s="575">
        <v>140038.29</v>
      </c>
      <c r="E37" s="575">
        <v>148132.43</v>
      </c>
      <c r="F37" s="575">
        <v>-73157.2</v>
      </c>
      <c r="G37" s="575">
        <v>129100.98</v>
      </c>
      <c r="H37" s="575">
        <v>173427.97</v>
      </c>
      <c r="I37" s="575">
        <v>-7803.74</v>
      </c>
      <c r="J37" s="575">
        <v>23637.72</v>
      </c>
      <c r="K37" s="575">
        <v>22996.27</v>
      </c>
    </row>
    <row r="38" spans="1:11" ht="19.899999999999999" customHeight="1">
      <c r="A38" s="254" t="s">
        <v>182</v>
      </c>
      <c r="B38" s="575">
        <v>21777.23</v>
      </c>
      <c r="C38" s="575">
        <v>351714.17</v>
      </c>
      <c r="D38" s="575">
        <v>314867.46999999997</v>
      </c>
      <c r="E38" s="575">
        <v>211525.25</v>
      </c>
      <c r="F38" s="575">
        <v>-117506.41</v>
      </c>
      <c r="G38" s="575">
        <v>194561.87</v>
      </c>
      <c r="H38" s="575">
        <v>175283.45</v>
      </c>
      <c r="I38" s="575">
        <v>-7162.28</v>
      </c>
      <c r="J38" s="575">
        <v>23632.2</v>
      </c>
      <c r="K38" s="575">
        <v>21924.75</v>
      </c>
    </row>
    <row r="39" spans="1:11" ht="19.899999999999999" customHeight="1">
      <c r="A39" s="254" t="s">
        <v>183</v>
      </c>
      <c r="B39" s="575">
        <v>-152901.32</v>
      </c>
      <c r="C39" s="575">
        <v>564335.26</v>
      </c>
      <c r="D39" s="575">
        <v>243977.87</v>
      </c>
      <c r="E39" s="575">
        <v>202940.9</v>
      </c>
      <c r="F39" s="575">
        <v>-98244.7</v>
      </c>
      <c r="G39" s="575">
        <v>141420.31</v>
      </c>
      <c r="H39" s="575">
        <v>163005.32</v>
      </c>
      <c r="I39" s="575">
        <v>-5454.85</v>
      </c>
      <c r="J39" s="575">
        <v>18667.63</v>
      </c>
      <c r="K39" s="575">
        <v>20986.91</v>
      </c>
    </row>
    <row r="40" spans="1:11" ht="19.899999999999999" customHeight="1">
      <c r="A40" s="254" t="s">
        <v>184</v>
      </c>
      <c r="B40" s="575">
        <v>-35172.19</v>
      </c>
      <c r="C40" s="575">
        <v>282236.71999999997</v>
      </c>
      <c r="D40" s="575">
        <v>138227.51999999999</v>
      </c>
      <c r="E40" s="575">
        <v>136097.19</v>
      </c>
      <c r="F40" s="575">
        <v>-119829.77</v>
      </c>
      <c r="G40" s="575">
        <v>124042.4</v>
      </c>
      <c r="H40" s="575">
        <v>172227.42</v>
      </c>
      <c r="I40" s="575">
        <v>-7774.12</v>
      </c>
      <c r="J40" s="575">
        <v>16408.61</v>
      </c>
      <c r="K40" s="575">
        <v>15556.52</v>
      </c>
    </row>
    <row r="41" spans="1:11" ht="19.899999999999999" customHeight="1">
      <c r="A41" s="254" t="s">
        <v>185</v>
      </c>
      <c r="B41" s="575">
        <v>-27260.17</v>
      </c>
      <c r="C41" s="575">
        <v>410357.98</v>
      </c>
      <c r="D41" s="575">
        <v>188227.31</v>
      </c>
      <c r="E41" s="575">
        <v>240645.46</v>
      </c>
      <c r="F41" s="575">
        <v>-168067.11</v>
      </c>
      <c r="G41" s="575">
        <v>229528.12</v>
      </c>
      <c r="H41" s="575">
        <v>192833.82</v>
      </c>
      <c r="I41" s="575">
        <v>-6922.08</v>
      </c>
      <c r="J41" s="575">
        <v>18550.18</v>
      </c>
      <c r="K41" s="575">
        <v>17559.509999999998</v>
      </c>
    </row>
    <row r="42" spans="1:11" ht="19.899999999999999" customHeight="1">
      <c r="A42" s="254" t="s">
        <v>76</v>
      </c>
      <c r="B42" s="575">
        <v>-45774.96</v>
      </c>
      <c r="C42" s="575">
        <v>264093.03999999998</v>
      </c>
      <c r="D42" s="575">
        <v>199195.01</v>
      </c>
      <c r="E42" s="575">
        <v>212326.08</v>
      </c>
      <c r="F42" s="575">
        <v>-131373.09</v>
      </c>
      <c r="G42" s="575">
        <v>199166.5</v>
      </c>
      <c r="H42" s="575">
        <v>198960.53</v>
      </c>
      <c r="I42" s="575">
        <v>-5931.35</v>
      </c>
      <c r="J42" s="575">
        <v>20451.36</v>
      </c>
      <c r="K42" s="264">
        <v>13821.06</v>
      </c>
    </row>
    <row r="43" spans="1:11" ht="19.899999999999999" customHeight="1">
      <c r="A43" s="254" t="s">
        <v>77</v>
      </c>
      <c r="B43" s="575">
        <v>-193203</v>
      </c>
      <c r="C43" s="575">
        <v>610930.15</v>
      </c>
      <c r="D43" s="575">
        <v>263208.25</v>
      </c>
      <c r="E43" s="575">
        <v>178583.76</v>
      </c>
      <c r="F43" s="575">
        <v>-131216.24</v>
      </c>
      <c r="G43" s="575">
        <v>162997.51</v>
      </c>
      <c r="H43" s="575">
        <v>200255.24</v>
      </c>
      <c r="I43" s="575">
        <v>698.96</v>
      </c>
      <c r="J43" s="575">
        <v>21613.1</v>
      </c>
      <c r="K43" s="264">
        <v>32571.64</v>
      </c>
    </row>
    <row r="44" spans="1:11" ht="19.899999999999999" customHeight="1">
      <c r="A44" s="254" t="s">
        <v>220</v>
      </c>
      <c r="B44" s="575">
        <v>-24064.83</v>
      </c>
      <c r="C44" s="575">
        <v>641272.17000000004</v>
      </c>
      <c r="D44" s="575">
        <v>244645.78</v>
      </c>
      <c r="E44" s="575">
        <v>250148.43</v>
      </c>
      <c r="F44" s="575">
        <v>-169781.14</v>
      </c>
      <c r="G44" s="575">
        <v>217164.57</v>
      </c>
      <c r="H44" s="575">
        <v>203406</v>
      </c>
      <c r="I44" s="575">
        <v>-10259.64</v>
      </c>
      <c r="J44" s="575">
        <v>27146.29</v>
      </c>
      <c r="K44" s="264">
        <v>20157.900000000001</v>
      </c>
    </row>
    <row r="45" spans="1:11" ht="19.899999999999999" customHeight="1">
      <c r="A45" s="254" t="s">
        <v>102</v>
      </c>
      <c r="B45" s="575">
        <v>135541.69</v>
      </c>
      <c r="C45" s="575">
        <v>278999.21999999997</v>
      </c>
      <c r="D45" s="575">
        <v>266834.21000000002</v>
      </c>
      <c r="E45" s="575">
        <v>236153.21</v>
      </c>
      <c r="F45" s="575">
        <v>-156022.43</v>
      </c>
      <c r="G45" s="575">
        <v>222418.33</v>
      </c>
      <c r="H45" s="575">
        <v>220446.38</v>
      </c>
      <c r="I45" s="575">
        <v>-3271.29</v>
      </c>
      <c r="J45" s="575">
        <v>20959.34</v>
      </c>
      <c r="K45" s="264">
        <v>21414.03</v>
      </c>
    </row>
    <row r="46" spans="1:11" ht="19.899999999999999" customHeight="1">
      <c r="A46" s="254" t="s">
        <v>104</v>
      </c>
      <c r="B46" s="575">
        <v>-88446.5</v>
      </c>
      <c r="C46" s="575">
        <v>427902.62</v>
      </c>
      <c r="D46" s="575">
        <v>142623.60999999999</v>
      </c>
      <c r="E46" s="575">
        <v>290031.35999999999</v>
      </c>
      <c r="F46" s="575">
        <v>-154050.46</v>
      </c>
      <c r="G46" s="575">
        <v>276671.74</v>
      </c>
      <c r="H46" s="575">
        <v>263039.31</v>
      </c>
      <c r="I46" s="575">
        <v>-3725.97</v>
      </c>
      <c r="J46" s="575">
        <v>22520.59</v>
      </c>
      <c r="K46" s="264">
        <v>22116.080000000002</v>
      </c>
    </row>
    <row r="47" spans="1:11" ht="19.899999999999999" customHeight="1">
      <c r="A47" s="254" t="s">
        <v>125</v>
      </c>
      <c r="B47" s="575">
        <v>-93198.86</v>
      </c>
      <c r="C47" s="575">
        <v>360354.55</v>
      </c>
      <c r="D47" s="575">
        <v>74975.72</v>
      </c>
      <c r="E47" s="575">
        <v>266892.24</v>
      </c>
      <c r="F47" s="575">
        <v>-140418.06</v>
      </c>
      <c r="G47" s="575">
        <v>250989.4</v>
      </c>
      <c r="H47" s="575">
        <v>255870.46</v>
      </c>
      <c r="I47" s="575">
        <v>-3321.48</v>
      </c>
      <c r="J47" s="575">
        <v>24060.81</v>
      </c>
      <c r="K47" s="264">
        <v>28547.95</v>
      </c>
    </row>
    <row r="48" spans="1:11" ht="19.899999999999999" customHeight="1">
      <c r="A48" s="254" t="s">
        <v>131</v>
      </c>
      <c r="B48" s="575">
        <v>-74438.86</v>
      </c>
      <c r="C48" s="575">
        <v>373063.44</v>
      </c>
      <c r="D48" s="575">
        <v>64496.24</v>
      </c>
      <c r="E48" s="575">
        <v>352824.12</v>
      </c>
      <c r="F48" s="575">
        <v>-145299.13</v>
      </c>
      <c r="G48" s="575">
        <v>339569.12</v>
      </c>
      <c r="H48" s="575">
        <v>274285.76</v>
      </c>
      <c r="I48" s="575">
        <v>-7808.64</v>
      </c>
      <c r="J48" s="575">
        <v>25115.7</v>
      </c>
      <c r="K48" s="264">
        <v>28656.97</v>
      </c>
    </row>
    <row r="49" spans="1:11" ht="19.899999999999999" customHeight="1">
      <c r="A49" s="263" t="s">
        <v>171</v>
      </c>
      <c r="B49" s="264">
        <v>-118695.79</v>
      </c>
      <c r="C49" s="264">
        <v>291569.74</v>
      </c>
      <c r="D49" s="264">
        <v>69568.13</v>
      </c>
      <c r="E49" s="264">
        <v>252350.64</v>
      </c>
      <c r="F49" s="264">
        <v>-80017.570000000007</v>
      </c>
      <c r="G49" s="264">
        <v>235720.29</v>
      </c>
      <c r="H49" s="264">
        <v>272459.52000000002</v>
      </c>
      <c r="I49" s="264">
        <v>-11349.85</v>
      </c>
      <c r="J49" s="264">
        <v>24911.17</v>
      </c>
      <c r="K49" s="264">
        <v>24441.45</v>
      </c>
    </row>
    <row r="50" spans="1:11" ht="19.899999999999999" customHeight="1">
      <c r="A50" s="254" t="s">
        <v>153</v>
      </c>
      <c r="B50" s="264">
        <v>-149044.85</v>
      </c>
      <c r="C50" s="264">
        <v>389206.57</v>
      </c>
      <c r="D50" s="264">
        <v>29091.439999999999</v>
      </c>
      <c r="E50" s="264">
        <v>339259.34</v>
      </c>
      <c r="F50" s="264">
        <v>-116756.64</v>
      </c>
      <c r="G50" s="264">
        <v>318460.48</v>
      </c>
      <c r="H50" s="403">
        <v>271300.36</v>
      </c>
      <c r="I50" s="264">
        <v>-10880.09</v>
      </c>
      <c r="J50" s="264">
        <v>32080.25</v>
      </c>
      <c r="K50" s="264">
        <v>24356.62</v>
      </c>
    </row>
    <row r="51" spans="1:11" ht="21" customHeight="1">
      <c r="A51" s="254" t="s">
        <v>273</v>
      </c>
      <c r="B51" s="403">
        <v>-128189.05</v>
      </c>
      <c r="C51" s="403">
        <v>392270.67</v>
      </c>
      <c r="D51" s="403">
        <v>19615.669999999998</v>
      </c>
      <c r="E51" s="403">
        <v>269930.49</v>
      </c>
      <c r="F51" s="403">
        <v>-69596.56</v>
      </c>
      <c r="G51" s="403">
        <v>62096.49</v>
      </c>
      <c r="H51" s="403">
        <v>266862.09999999998</v>
      </c>
      <c r="I51" s="264">
        <v>-3156.5</v>
      </c>
      <c r="J51" s="264">
        <v>5331.41</v>
      </c>
      <c r="K51" s="403">
        <v>26211.18</v>
      </c>
    </row>
    <row r="52" spans="1:11" ht="21" customHeight="1">
      <c r="A52" s="254" t="s">
        <v>274</v>
      </c>
      <c r="B52" s="575">
        <v>-25464.539999999979</v>
      </c>
      <c r="C52" s="575">
        <v>392270.67</v>
      </c>
      <c r="D52" s="575">
        <v>19615.669999999998</v>
      </c>
      <c r="E52" s="575">
        <v>269909.03000000003</v>
      </c>
      <c r="F52" s="575">
        <v>-70941.039999999994</v>
      </c>
      <c r="G52" s="575">
        <v>252807.92</v>
      </c>
      <c r="H52" s="575">
        <v>267243.71000000002</v>
      </c>
      <c r="I52" s="575">
        <v>-3156.5</v>
      </c>
      <c r="J52" s="575">
        <v>25873.02</v>
      </c>
      <c r="K52" s="575">
        <v>26211.18</v>
      </c>
    </row>
    <row r="53" spans="1:11" ht="21" customHeight="1">
      <c r="A53" s="474" t="s">
        <v>284</v>
      </c>
      <c r="B53" s="265" t="s">
        <v>48</v>
      </c>
      <c r="C53" s="265" t="s">
        <v>48</v>
      </c>
      <c r="D53" s="265" t="s">
        <v>48</v>
      </c>
      <c r="E53" s="266">
        <v>324546</v>
      </c>
      <c r="F53" s="265" t="s">
        <v>217</v>
      </c>
      <c r="G53" s="265" t="s">
        <v>48</v>
      </c>
      <c r="H53" s="265" t="s">
        <v>48</v>
      </c>
      <c r="I53" s="265" t="s">
        <v>48</v>
      </c>
      <c r="J53" s="265" t="s">
        <v>48</v>
      </c>
      <c r="K53" s="265" t="s">
        <v>48</v>
      </c>
    </row>
    <row r="54" spans="1:11" ht="20.45" customHeight="1">
      <c r="A54" s="217"/>
      <c r="B54" s="255"/>
      <c r="C54" s="255"/>
      <c r="D54" s="255"/>
      <c r="E54" s="256"/>
      <c r="F54" s="257"/>
      <c r="G54" s="255"/>
      <c r="H54" s="255"/>
      <c r="I54" s="257"/>
      <c r="J54" s="255"/>
      <c r="K54" s="258"/>
    </row>
    <row r="55" spans="1:11" ht="20.45" customHeight="1">
      <c r="A55" s="259" t="s">
        <v>148</v>
      </c>
      <c r="B55" s="259"/>
      <c r="C55" s="259"/>
      <c r="D55" s="259"/>
      <c r="E55" s="259"/>
      <c r="F55" s="259"/>
      <c r="G55" s="259"/>
      <c r="H55" s="259"/>
      <c r="I55" s="259"/>
      <c r="J55" s="259"/>
      <c r="K55" s="259"/>
    </row>
    <row r="56" spans="1:11" ht="20.45" customHeight="1">
      <c r="A56" s="707" t="s">
        <v>105</v>
      </c>
      <c r="B56" s="707"/>
      <c r="C56" s="707"/>
      <c r="D56" s="707"/>
      <c r="E56" s="707"/>
      <c r="F56" s="707"/>
      <c r="G56" s="707"/>
      <c r="H56" s="707"/>
      <c r="I56" s="707"/>
      <c r="J56" s="707"/>
      <c r="K56" s="707"/>
    </row>
    <row r="57" spans="1:11" ht="20.45" customHeight="1">
      <c r="A57" s="260" t="s">
        <v>166</v>
      </c>
      <c r="B57" s="260"/>
      <c r="C57" s="260"/>
      <c r="D57" s="260"/>
      <c r="E57" s="260"/>
      <c r="F57" s="260"/>
      <c r="G57" s="260"/>
      <c r="H57" s="260"/>
      <c r="I57" s="260"/>
      <c r="J57" s="260"/>
      <c r="K57" s="260"/>
    </row>
    <row r="58" spans="1:11" ht="20.45" customHeight="1">
      <c r="A58" s="707" t="s">
        <v>99</v>
      </c>
      <c r="B58" s="707"/>
      <c r="C58" s="707"/>
      <c r="D58" s="707"/>
      <c r="E58" s="707"/>
      <c r="F58" s="707"/>
      <c r="G58" s="707"/>
      <c r="H58" s="707"/>
      <c r="I58" s="707"/>
      <c r="J58" s="707"/>
      <c r="K58" s="707"/>
    </row>
    <row r="59" spans="1:11" ht="20.45" customHeight="1">
      <c r="A59" s="707" t="s">
        <v>100</v>
      </c>
      <c r="B59" s="707"/>
      <c r="C59" s="707"/>
      <c r="D59" s="707"/>
      <c r="E59" s="707"/>
      <c r="F59" s="707"/>
      <c r="G59" s="707"/>
      <c r="H59" s="707"/>
      <c r="I59" s="707"/>
      <c r="J59" s="707"/>
      <c r="K59" s="707"/>
    </row>
    <row r="60" spans="1:11" ht="19.149999999999999" customHeight="1">
      <c r="A60" s="221" t="s">
        <v>149</v>
      </c>
      <c r="B60" s="221"/>
      <c r="C60" s="221"/>
      <c r="D60" s="221"/>
      <c r="E60" s="221"/>
      <c r="F60" s="221"/>
      <c r="G60" s="221"/>
      <c r="H60" s="221"/>
      <c r="I60" s="221"/>
      <c r="J60" s="221"/>
      <c r="K60" s="221"/>
    </row>
    <row r="61" spans="1:11" ht="19.149999999999999" customHeight="1">
      <c r="A61" s="261" t="s">
        <v>317</v>
      </c>
      <c r="B61" s="261"/>
      <c r="C61" s="261"/>
      <c r="D61" s="261"/>
      <c r="E61" s="261"/>
      <c r="F61" s="261"/>
      <c r="G61" s="259"/>
      <c r="H61" s="259"/>
      <c r="I61" s="259"/>
      <c r="J61" s="259"/>
      <c r="K61" s="259"/>
    </row>
    <row r="62" spans="1:11" ht="19.149999999999999" customHeight="1">
      <c r="A62" s="261" t="s">
        <v>286</v>
      </c>
      <c r="B62" s="261"/>
      <c r="C62" s="261"/>
      <c r="D62" s="261"/>
      <c r="E62" s="261"/>
      <c r="F62" s="261"/>
      <c r="G62" s="259"/>
      <c r="H62" s="259"/>
      <c r="I62" s="259"/>
      <c r="J62" s="259"/>
      <c r="K62" s="259"/>
    </row>
    <row r="63" spans="1:11" ht="18">
      <c r="A63" s="259" t="s">
        <v>285</v>
      </c>
      <c r="B63" s="259"/>
      <c r="C63" s="259"/>
      <c r="D63" s="259"/>
      <c r="E63" s="259"/>
      <c r="F63" s="259"/>
      <c r="G63" s="259"/>
    </row>
  </sheetData>
  <mergeCells count="11">
    <mergeCell ref="A59:K59"/>
    <mergeCell ref="A58:K58"/>
    <mergeCell ref="A1:K1"/>
    <mergeCell ref="A2:A4"/>
    <mergeCell ref="B2:E2"/>
    <mergeCell ref="F2:H2"/>
    <mergeCell ref="I2:K2"/>
    <mergeCell ref="B3:E3"/>
    <mergeCell ref="F3:H3"/>
    <mergeCell ref="I3:K3"/>
    <mergeCell ref="A56:K56"/>
  </mergeCells>
  <printOptions horizontalCentered="1" verticalCentered="1"/>
  <pageMargins left="0.42" right="0.17" top="0.5" bottom="0.17" header="0.3" footer="0.3"/>
  <pageSetup scale="4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S201"/>
  <sheetViews>
    <sheetView showGridLines="0" zoomScaleNormal="100" zoomScaleSheetLayoutView="75" workbookViewId="0">
      <selection activeCell="A26" sqref="A26:XFD44"/>
    </sheetView>
  </sheetViews>
  <sheetFormatPr defaultRowHeight="12.75"/>
  <cols>
    <col min="1" max="1" width="14.7109375" customWidth="1"/>
    <col min="2" max="2" width="9.7109375" customWidth="1"/>
    <col min="3" max="3" width="10.7109375" customWidth="1"/>
    <col min="4" max="4" width="11.42578125" customWidth="1"/>
    <col min="5" max="11" width="9.7109375" customWidth="1"/>
    <col min="12" max="12" width="11.5703125" customWidth="1"/>
    <col min="13" max="13" width="11.28515625" customWidth="1"/>
    <col min="14" max="15" width="10.28515625" customWidth="1"/>
    <col min="16" max="16" width="10.85546875" customWidth="1"/>
    <col min="17" max="17" width="9" customWidth="1"/>
    <col min="18" max="18" width="8.5703125" customWidth="1"/>
    <col min="19" max="20" width="7.7109375" customWidth="1"/>
  </cols>
  <sheetData>
    <row r="1" spans="1:19" s="21" customFormat="1" ht="21.6" customHeight="1">
      <c r="A1" s="210" t="s">
        <v>248</v>
      </c>
      <c r="B1" s="210"/>
      <c r="C1" s="210"/>
      <c r="D1" s="210"/>
      <c r="E1" s="210"/>
      <c r="F1" s="210"/>
      <c r="G1" s="210"/>
      <c r="H1" s="210"/>
      <c r="I1" s="210"/>
      <c r="J1" s="210"/>
      <c r="K1" s="210"/>
      <c r="L1" s="210"/>
      <c r="M1" s="210"/>
      <c r="N1" s="210"/>
      <c r="O1" s="210"/>
      <c r="P1" s="210"/>
    </row>
    <row r="2" spans="1:19" s="274" customFormat="1" ht="19.149999999999999" customHeight="1">
      <c r="A2" s="349"/>
      <c r="B2" s="302" t="s">
        <v>237</v>
      </c>
      <c r="C2" s="303" t="s">
        <v>238</v>
      </c>
      <c r="D2" s="303" t="s">
        <v>239</v>
      </c>
      <c r="E2" s="304" t="s">
        <v>235</v>
      </c>
      <c r="F2" s="303" t="s">
        <v>236</v>
      </c>
      <c r="G2" s="303" t="s">
        <v>228</v>
      </c>
      <c r="H2" s="303" t="s">
        <v>229</v>
      </c>
      <c r="I2" s="303" t="s">
        <v>230</v>
      </c>
      <c r="J2" s="304" t="s">
        <v>231</v>
      </c>
      <c r="K2" s="303" t="s">
        <v>232</v>
      </c>
      <c r="L2" s="303" t="s">
        <v>233</v>
      </c>
      <c r="M2" s="305" t="s">
        <v>223</v>
      </c>
      <c r="N2" s="717" t="s">
        <v>241</v>
      </c>
      <c r="O2" s="718"/>
      <c r="P2" s="719"/>
    </row>
    <row r="3" spans="1:19" s="350" customFormat="1" ht="27.6" customHeight="1">
      <c r="A3" s="426"/>
      <c r="B3" s="444">
        <v>44137</v>
      </c>
      <c r="C3" s="444">
        <v>44165</v>
      </c>
      <c r="D3" s="444">
        <v>44193</v>
      </c>
      <c r="E3" s="444">
        <v>44228</v>
      </c>
      <c r="F3" s="444">
        <v>44256</v>
      </c>
      <c r="G3" s="444">
        <v>44284</v>
      </c>
      <c r="H3" s="444">
        <v>44319</v>
      </c>
      <c r="I3" s="444">
        <v>44348</v>
      </c>
      <c r="J3" s="444">
        <v>44375</v>
      </c>
      <c r="K3" s="444">
        <v>44411</v>
      </c>
      <c r="L3" s="444">
        <v>44438</v>
      </c>
      <c r="M3" s="444">
        <v>44469</v>
      </c>
      <c r="N3" s="427" t="s">
        <v>106</v>
      </c>
      <c r="O3" s="428" t="s">
        <v>55</v>
      </c>
      <c r="P3" s="429" t="s">
        <v>151</v>
      </c>
    </row>
    <row r="4" spans="1:19" ht="12.6" customHeight="1">
      <c r="A4" s="430"/>
      <c r="B4" s="431"/>
      <c r="C4" s="432"/>
      <c r="D4" s="432"/>
      <c r="E4" s="432"/>
      <c r="F4" s="433"/>
      <c r="G4" s="434"/>
      <c r="H4" s="434"/>
      <c r="I4" s="128"/>
      <c r="J4" s="128"/>
      <c r="K4" s="128"/>
      <c r="L4" s="128"/>
      <c r="M4" s="435"/>
      <c r="N4" s="436"/>
      <c r="O4" s="437"/>
      <c r="P4" s="154"/>
    </row>
    <row r="5" spans="1:19" ht="15.6" customHeight="1">
      <c r="A5" s="154"/>
      <c r="B5" s="714" t="s">
        <v>175</v>
      </c>
      <c r="C5" s="715"/>
      <c r="D5" s="715"/>
      <c r="E5" s="715"/>
      <c r="F5" s="715"/>
      <c r="G5" s="715"/>
      <c r="H5" s="715"/>
      <c r="I5" s="715"/>
      <c r="J5" s="715"/>
      <c r="K5" s="715"/>
      <c r="L5" s="715"/>
      <c r="M5" s="716"/>
      <c r="N5" s="438"/>
      <c r="O5" s="439"/>
      <c r="P5" s="438"/>
    </row>
    <row r="6" spans="1:19" ht="12.6" customHeight="1">
      <c r="A6" s="154"/>
      <c r="B6" s="324"/>
      <c r="C6" s="128"/>
      <c r="D6" s="128"/>
      <c r="E6" s="128"/>
      <c r="F6" s="440"/>
      <c r="G6" s="434"/>
      <c r="H6" s="434"/>
      <c r="I6" s="128"/>
      <c r="J6" s="128"/>
      <c r="K6" s="128"/>
      <c r="L6" s="128"/>
      <c r="M6" s="435"/>
      <c r="N6" s="154"/>
      <c r="O6" s="435"/>
      <c r="P6" s="154"/>
    </row>
    <row r="7" spans="1:19" ht="17.45" customHeight="1">
      <c r="A7" s="154" t="s">
        <v>135</v>
      </c>
      <c r="B7" s="451">
        <v>1510</v>
      </c>
      <c r="C7" s="452">
        <v>5235</v>
      </c>
      <c r="D7" s="453">
        <v>3444</v>
      </c>
      <c r="E7" s="453">
        <v>4658</v>
      </c>
      <c r="F7" s="453">
        <v>4248</v>
      </c>
      <c r="G7" s="453">
        <v>7905</v>
      </c>
      <c r="H7" s="453">
        <v>2301</v>
      </c>
      <c r="I7" s="453">
        <v>4766</v>
      </c>
      <c r="J7" s="453">
        <v>4083</v>
      </c>
      <c r="K7" s="453">
        <v>6102</v>
      </c>
      <c r="L7" s="453">
        <v>4712</v>
      </c>
      <c r="M7" s="441">
        <f>N7-SUM(B7:L7)</f>
        <v>6962</v>
      </c>
      <c r="N7" s="418">
        <v>55926</v>
      </c>
      <c r="O7" s="419">
        <v>59250</v>
      </c>
      <c r="P7" s="420">
        <f>N7/O7</f>
        <v>0.94389873417721515</v>
      </c>
      <c r="R7" s="1"/>
      <c r="S7" s="17"/>
    </row>
    <row r="8" spans="1:19" ht="17.45" customHeight="1">
      <c r="A8" s="155" t="s">
        <v>165</v>
      </c>
      <c r="B8" s="451">
        <v>1333</v>
      </c>
      <c r="C8" s="452">
        <v>2148</v>
      </c>
      <c r="D8" s="453">
        <v>1322</v>
      </c>
      <c r="E8" s="453">
        <v>433</v>
      </c>
      <c r="F8" s="453">
        <f>N8-SUM(B8:E8)</f>
        <v>0</v>
      </c>
      <c r="G8" s="453">
        <v>0</v>
      </c>
      <c r="H8" s="453">
        <v>0</v>
      </c>
      <c r="I8" s="453">
        <v>0</v>
      </c>
      <c r="J8" s="453">
        <v>0</v>
      </c>
      <c r="K8" s="454">
        <v>0</v>
      </c>
      <c r="L8" s="455">
        <v>0</v>
      </c>
      <c r="M8" s="441">
        <v>0</v>
      </c>
      <c r="N8" s="418">
        <v>5236</v>
      </c>
      <c r="O8" s="419">
        <v>5459</v>
      </c>
      <c r="P8" s="420">
        <f>N8/O8</f>
        <v>0.95915002747755995</v>
      </c>
      <c r="S8" s="41"/>
    </row>
    <row r="9" spans="1:19" ht="15.6" customHeight="1">
      <c r="A9" s="179"/>
      <c r="B9" s="456"/>
      <c r="C9" s="454"/>
      <c r="D9" s="454"/>
      <c r="E9" s="457"/>
      <c r="F9" s="457"/>
      <c r="G9" s="457"/>
      <c r="H9" s="457"/>
      <c r="I9" s="457"/>
      <c r="J9" s="454"/>
      <c r="K9" s="454"/>
      <c r="L9" s="458"/>
      <c r="M9" s="442"/>
      <c r="N9" s="421"/>
      <c r="O9" s="422"/>
      <c r="P9" s="420"/>
    </row>
    <row r="10" spans="1:19" ht="15.6" customHeight="1">
      <c r="A10" s="443" t="s">
        <v>35</v>
      </c>
      <c r="B10" s="459">
        <f t="shared" ref="B10:M10" si="0">SUM(B7:B8)</f>
        <v>2843</v>
      </c>
      <c r="C10" s="460">
        <f t="shared" si="0"/>
        <v>7383</v>
      </c>
      <c r="D10" s="460">
        <f t="shared" si="0"/>
        <v>4766</v>
      </c>
      <c r="E10" s="460">
        <f t="shared" si="0"/>
        <v>5091</v>
      </c>
      <c r="F10" s="460">
        <f t="shared" si="0"/>
        <v>4248</v>
      </c>
      <c r="G10" s="460">
        <f t="shared" si="0"/>
        <v>7905</v>
      </c>
      <c r="H10" s="460">
        <f t="shared" si="0"/>
        <v>2301</v>
      </c>
      <c r="I10" s="460">
        <f t="shared" si="0"/>
        <v>4766</v>
      </c>
      <c r="J10" s="460">
        <f t="shared" si="0"/>
        <v>4083</v>
      </c>
      <c r="K10" s="460">
        <f t="shared" si="0"/>
        <v>6102</v>
      </c>
      <c r="L10" s="460">
        <f t="shared" si="0"/>
        <v>4712</v>
      </c>
      <c r="M10" s="460">
        <f t="shared" si="0"/>
        <v>6962</v>
      </c>
      <c r="N10" s="423">
        <f>SUM(N7:N8)</f>
        <v>61162</v>
      </c>
      <c r="O10" s="424">
        <f>SUM(O7:O8)</f>
        <v>64709</v>
      </c>
      <c r="P10" s="425">
        <f>N10/O10</f>
        <v>0.94518536834134359</v>
      </c>
    </row>
    <row r="11" spans="1:19" ht="11.25" customHeight="1">
      <c r="A11" s="34"/>
      <c r="B11" s="34"/>
      <c r="C11" s="34"/>
      <c r="D11" s="34"/>
      <c r="E11" s="34"/>
      <c r="F11" s="34"/>
      <c r="G11" s="34"/>
      <c r="H11" s="34"/>
      <c r="I11" s="34"/>
      <c r="J11" s="34"/>
      <c r="K11" s="34"/>
      <c r="L11" s="34"/>
      <c r="M11" s="34"/>
      <c r="N11" s="34"/>
      <c r="O11" s="46"/>
      <c r="P11" s="34"/>
    </row>
    <row r="12" spans="1:19" s="40" customFormat="1" ht="15.6" customHeight="1">
      <c r="A12" s="62" t="s">
        <v>161</v>
      </c>
      <c r="B12" s="62"/>
      <c r="C12" s="62"/>
      <c r="D12" s="48"/>
      <c r="E12" s="48"/>
      <c r="F12" s="55"/>
      <c r="G12" s="34"/>
      <c r="H12" s="34"/>
      <c r="I12" s="34"/>
      <c r="J12" s="34"/>
      <c r="K12" s="34"/>
      <c r="L12" s="34"/>
      <c r="M12" s="34"/>
      <c r="N12" s="34"/>
      <c r="O12" s="34"/>
      <c r="P12" s="34"/>
      <c r="R12" s="61"/>
    </row>
    <row r="13" spans="1:19" s="40" customFormat="1" ht="15.6" customHeight="1">
      <c r="A13" s="139" t="s">
        <v>152</v>
      </c>
      <c r="B13" s="139"/>
      <c r="C13" s="139"/>
      <c r="D13" s="139"/>
      <c r="E13" s="139"/>
      <c r="F13" s="139"/>
      <c r="G13" s="139"/>
      <c r="H13" s="139"/>
      <c r="I13" s="139"/>
      <c r="J13" s="139"/>
      <c r="K13" s="139"/>
      <c r="L13" s="139"/>
      <c r="M13" s="139"/>
      <c r="N13" s="139"/>
      <c r="O13" s="139"/>
      <c r="P13" s="139"/>
      <c r="R13" s="61"/>
    </row>
    <row r="14" spans="1:19" s="40" customFormat="1" ht="18" customHeight="1">
      <c r="A14" s="139"/>
      <c r="B14" s="139"/>
      <c r="C14" s="139"/>
      <c r="D14" s="139"/>
      <c r="E14" s="139"/>
      <c r="F14" s="139"/>
      <c r="G14" s="139"/>
      <c r="H14" s="139"/>
      <c r="I14" s="139"/>
      <c r="J14" s="139"/>
      <c r="K14" s="139"/>
      <c r="L14" s="139"/>
      <c r="M14" s="139"/>
      <c r="N14" s="139"/>
      <c r="O14" s="139"/>
      <c r="P14" s="139"/>
      <c r="R14" s="61"/>
    </row>
    <row r="15" spans="1:19" s="40" customFormat="1" ht="18" customHeight="1">
      <c r="A15" s="210" t="s">
        <v>259</v>
      </c>
      <c r="B15" s="210"/>
      <c r="C15" s="210"/>
      <c r="D15" s="210"/>
      <c r="E15" s="210"/>
      <c r="F15" s="210"/>
      <c r="G15" s="210"/>
      <c r="H15" s="210"/>
      <c r="I15" s="210"/>
      <c r="J15" s="210"/>
      <c r="K15" s="210"/>
      <c r="L15" s="210"/>
      <c r="M15" s="210"/>
      <c r="N15" s="210"/>
      <c r="O15" s="210"/>
      <c r="P15" s="210"/>
      <c r="R15" s="61"/>
    </row>
    <row r="16" spans="1:19" s="40" customFormat="1" ht="18" customHeight="1">
      <c r="A16" s="411"/>
      <c r="B16" s="407" t="s">
        <v>235</v>
      </c>
      <c r="C16" s="408" t="s">
        <v>236</v>
      </c>
      <c r="D16" s="408" t="s">
        <v>228</v>
      </c>
      <c r="E16" s="408" t="s">
        <v>229</v>
      </c>
      <c r="F16" s="408" t="s">
        <v>230</v>
      </c>
      <c r="G16" s="407" t="s">
        <v>231</v>
      </c>
      <c r="H16" s="408" t="s">
        <v>232</v>
      </c>
      <c r="I16" s="408" t="s">
        <v>233</v>
      </c>
      <c r="J16" s="408" t="s">
        <v>223</v>
      </c>
      <c r="K16" s="408" t="s">
        <v>251</v>
      </c>
      <c r="L16" s="408" t="s">
        <v>252</v>
      </c>
      <c r="M16" s="409" t="s">
        <v>253</v>
      </c>
      <c r="N16" s="723" t="s">
        <v>250</v>
      </c>
      <c r="O16" s="724"/>
      <c r="P16" s="725"/>
      <c r="R16" s="61"/>
    </row>
    <row r="17" spans="1:18" s="40" customFormat="1" ht="25.9" customHeight="1">
      <c r="A17" s="406"/>
      <c r="B17" s="445">
        <v>44228</v>
      </c>
      <c r="C17" s="445">
        <v>44256</v>
      </c>
      <c r="D17" s="445">
        <v>44284</v>
      </c>
      <c r="E17" s="445">
        <v>44319</v>
      </c>
      <c r="F17" s="445">
        <v>44348</v>
      </c>
      <c r="G17" s="445">
        <v>44375</v>
      </c>
      <c r="H17" s="445">
        <v>44411</v>
      </c>
      <c r="I17" s="445">
        <v>44438</v>
      </c>
      <c r="J17" s="445">
        <v>44469</v>
      </c>
      <c r="K17" s="446">
        <v>44501</v>
      </c>
      <c r="L17" s="446">
        <v>44529</v>
      </c>
      <c r="M17" s="447">
        <v>44557</v>
      </c>
      <c r="N17" s="448" t="s">
        <v>150</v>
      </c>
      <c r="O17" s="279" t="s">
        <v>55</v>
      </c>
      <c r="P17" s="175" t="s">
        <v>151</v>
      </c>
      <c r="R17" s="61"/>
    </row>
    <row r="18" spans="1:18" s="40" customFormat="1" ht="18" customHeight="1">
      <c r="A18" s="210"/>
      <c r="B18" s="720" t="s">
        <v>175</v>
      </c>
      <c r="C18" s="721"/>
      <c r="D18" s="721"/>
      <c r="E18" s="721"/>
      <c r="F18" s="721"/>
      <c r="G18" s="721"/>
      <c r="H18" s="721"/>
      <c r="I18" s="721"/>
      <c r="J18" s="721"/>
      <c r="K18" s="721"/>
      <c r="L18" s="721"/>
      <c r="M18" s="722"/>
      <c r="N18" s="405"/>
      <c r="O18" s="405"/>
      <c r="P18" s="410"/>
      <c r="R18" s="61"/>
    </row>
    <row r="19" spans="1:18" s="40" customFormat="1" ht="18" customHeight="1">
      <c r="A19" s="154" t="s">
        <v>135</v>
      </c>
      <c r="B19" s="463">
        <v>446</v>
      </c>
      <c r="C19" s="464">
        <v>374</v>
      </c>
      <c r="D19" s="449">
        <v>331</v>
      </c>
      <c r="E19" s="461">
        <v>545</v>
      </c>
      <c r="F19" s="461">
        <v>405</v>
      </c>
      <c r="G19" s="461">
        <v>263</v>
      </c>
      <c r="H19" s="461">
        <v>772</v>
      </c>
      <c r="I19" s="461">
        <v>495</v>
      </c>
      <c r="J19" s="461">
        <v>894</v>
      </c>
      <c r="K19" s="461"/>
      <c r="L19" s="449"/>
      <c r="M19" s="472"/>
      <c r="N19" s="415">
        <v>4525</v>
      </c>
      <c r="O19" s="415">
        <v>9600</v>
      </c>
      <c r="P19" s="412">
        <f>N19/O19</f>
        <v>0.47135416666666669</v>
      </c>
      <c r="R19" s="61"/>
    </row>
    <row r="20" spans="1:18" s="40" customFormat="1" ht="11.45" customHeight="1">
      <c r="A20" s="119"/>
      <c r="B20" s="463"/>
      <c r="C20" s="464"/>
      <c r="D20" s="404"/>
      <c r="E20" s="404"/>
      <c r="F20" s="449"/>
      <c r="G20" s="449"/>
      <c r="H20" s="449"/>
      <c r="I20" s="449"/>
      <c r="J20" s="449"/>
      <c r="K20" s="449"/>
      <c r="L20" s="449"/>
      <c r="M20" s="472"/>
      <c r="N20" s="414"/>
      <c r="O20" s="414"/>
      <c r="P20" s="416"/>
      <c r="R20" s="61"/>
    </row>
    <row r="21" spans="1:18" s="40" customFormat="1" ht="18" customHeight="1">
      <c r="A21" s="147" t="s">
        <v>35</v>
      </c>
      <c r="B21" s="465">
        <v>446</v>
      </c>
      <c r="C21" s="466">
        <v>374</v>
      </c>
      <c r="D21" s="450">
        <v>331</v>
      </c>
      <c r="E21" s="471">
        <v>545</v>
      </c>
      <c r="F21" s="471">
        <v>405</v>
      </c>
      <c r="G21" s="450">
        <v>263</v>
      </c>
      <c r="H21" s="450">
        <v>772</v>
      </c>
      <c r="I21" s="471">
        <v>495</v>
      </c>
      <c r="J21" s="450">
        <v>894</v>
      </c>
      <c r="K21" s="450"/>
      <c r="L21" s="450"/>
      <c r="M21" s="473"/>
      <c r="N21" s="462">
        <f>SUM(B21:M21)</f>
        <v>4525</v>
      </c>
      <c r="O21" s="417">
        <v>9600</v>
      </c>
      <c r="P21" s="413">
        <f>N21/O21</f>
        <v>0.47135416666666669</v>
      </c>
      <c r="R21" s="61"/>
    </row>
    <row r="22" spans="1:18" s="40" customFormat="1" ht="18" customHeight="1">
      <c r="A22" s="34"/>
      <c r="B22" s="34"/>
      <c r="C22" s="34"/>
      <c r="D22" s="34"/>
      <c r="E22" s="34"/>
      <c r="F22" s="34"/>
      <c r="G22" s="34"/>
      <c r="H22" s="34"/>
      <c r="I22" s="34"/>
      <c r="J22" s="34"/>
      <c r="K22" s="34"/>
      <c r="L22" s="34"/>
      <c r="M22" s="34"/>
      <c r="N22" s="34"/>
      <c r="O22" s="46"/>
      <c r="P22" s="34"/>
    </row>
    <row r="23" spans="1:18" s="215" customFormat="1" ht="16.899999999999999" customHeight="1">
      <c r="A23" s="62" t="s">
        <v>161</v>
      </c>
      <c r="B23" s="62"/>
      <c r="C23" s="62"/>
      <c r="D23" s="48"/>
      <c r="E23" s="48"/>
      <c r="F23" s="55"/>
      <c r="G23" s="34"/>
      <c r="H23" s="34"/>
      <c r="I23" s="34"/>
      <c r="J23" s="34"/>
      <c r="K23" s="34"/>
      <c r="L23" s="34"/>
      <c r="M23" s="34"/>
      <c r="N23" s="20"/>
      <c r="O23" s="34"/>
      <c r="P23" s="34"/>
    </row>
    <row r="24" spans="1:18" s="34" customFormat="1" ht="16.899999999999999" customHeight="1">
      <c r="A24" s="139" t="s">
        <v>254</v>
      </c>
      <c r="B24" s="139"/>
      <c r="C24" s="139"/>
      <c r="D24" s="139"/>
      <c r="E24" s="139"/>
      <c r="F24" s="139"/>
      <c r="G24" s="139"/>
      <c r="H24" s="139"/>
      <c r="I24" s="139"/>
      <c r="J24" s="139"/>
      <c r="K24" s="139"/>
      <c r="L24" s="139"/>
      <c r="M24" s="139"/>
      <c r="N24" s="139"/>
      <c r="O24" s="139"/>
      <c r="P24" s="139"/>
    </row>
    <row r="25" spans="1:18" s="34" customFormat="1" ht="11.45" customHeight="1">
      <c r="A25" s="139"/>
      <c r="B25" s="139"/>
      <c r="C25" s="139"/>
      <c r="D25" s="139"/>
      <c r="E25" s="139"/>
      <c r="F25" s="139"/>
      <c r="G25" s="139"/>
      <c r="H25" s="139"/>
      <c r="I25" s="139"/>
      <c r="J25" s="139"/>
      <c r="K25" s="139"/>
      <c r="L25" s="139"/>
      <c r="M25" s="139"/>
      <c r="N25" s="139"/>
      <c r="O25" s="139"/>
      <c r="P25" s="139"/>
    </row>
    <row r="26" spans="1:18" s="351" customFormat="1"/>
    <row r="27" spans="1:18" s="351" customFormat="1"/>
    <row r="28" spans="1:18" s="351" customFormat="1"/>
    <row r="29" spans="1:18" s="351" customFormat="1"/>
    <row r="30" spans="1:18" s="351" customFormat="1"/>
    <row r="31" spans="1:18" s="351" customFormat="1"/>
    <row r="32" spans="1:18" s="351" customFormat="1"/>
    <row r="33" s="351" customFormat="1"/>
    <row r="34" s="40" customFormat="1"/>
    <row r="35" s="40" customFormat="1"/>
    <row r="36" s="40" customFormat="1"/>
    <row r="37" s="40" customFormat="1"/>
    <row r="38" s="40" customFormat="1"/>
    <row r="39" s="40" customFormat="1"/>
    <row r="40" s="40" customFormat="1"/>
    <row r="41" s="40" customFormat="1"/>
    <row r="42" s="40" customFormat="1"/>
    <row r="43" s="40" customFormat="1"/>
    <row r="44" s="40" customFormat="1"/>
    <row r="45" s="40" customFormat="1"/>
    <row r="46" s="40" customFormat="1"/>
    <row r="47" s="40" customFormat="1"/>
    <row r="48" s="40" customFormat="1"/>
    <row r="49" s="40" customFormat="1"/>
    <row r="50" s="40" customFormat="1"/>
    <row r="51" s="40" customFormat="1"/>
    <row r="52" s="40" customFormat="1"/>
    <row r="53" s="40" customFormat="1"/>
    <row r="54" s="40" customFormat="1"/>
    <row r="55" s="40" customFormat="1"/>
    <row r="56" s="40" customFormat="1"/>
    <row r="57" s="40" customFormat="1"/>
    <row r="58" s="40" customFormat="1"/>
    <row r="59" s="40" customFormat="1"/>
    <row r="60" s="40" customFormat="1"/>
    <row r="61" s="40" customFormat="1"/>
    <row r="62" s="40" customFormat="1"/>
    <row r="63" s="40" customFormat="1"/>
    <row r="64" s="40" customFormat="1"/>
    <row r="65" s="40" customFormat="1"/>
    <row r="66" s="40" customFormat="1"/>
    <row r="67" s="40" customFormat="1"/>
    <row r="68" s="40" customFormat="1"/>
    <row r="69" s="40" customFormat="1"/>
    <row r="70" s="40" customFormat="1"/>
    <row r="71" s="40" customFormat="1"/>
    <row r="72" s="40" customFormat="1"/>
    <row r="73" s="40" customFormat="1"/>
    <row r="74" s="40" customFormat="1"/>
    <row r="75" s="40" customFormat="1"/>
    <row r="76" s="40" customFormat="1"/>
    <row r="77" s="40" customFormat="1"/>
    <row r="78" s="40" customFormat="1"/>
    <row r="79" s="40" customFormat="1"/>
    <row r="80"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row r="104" s="40" customFormat="1"/>
    <row r="105" s="40" customFormat="1"/>
    <row r="106" s="40" customFormat="1"/>
    <row r="107" s="40" customFormat="1"/>
    <row r="108" s="40" customFormat="1"/>
    <row r="109" s="40" customFormat="1"/>
    <row r="110" s="40" customFormat="1"/>
    <row r="111" s="40" customFormat="1"/>
    <row r="112" s="40" customFormat="1"/>
    <row r="113" s="40" customFormat="1"/>
    <row r="114" s="40" customFormat="1"/>
    <row r="115" s="40" customFormat="1"/>
    <row r="116" s="40" customFormat="1"/>
    <row r="117" s="40" customFormat="1"/>
    <row r="118" s="40" customFormat="1"/>
    <row r="119" s="40" customFormat="1"/>
    <row r="120" s="40" customFormat="1"/>
    <row r="121" s="40" customFormat="1"/>
    <row r="122" s="40" customFormat="1"/>
    <row r="123" s="40" customFormat="1"/>
    <row r="124" s="40" customFormat="1"/>
    <row r="125" s="40" customFormat="1"/>
    <row r="126" s="40" customFormat="1"/>
    <row r="127" s="40" customFormat="1"/>
    <row r="128" s="40" customFormat="1"/>
    <row r="129" s="40" customFormat="1"/>
    <row r="130" s="40" customFormat="1"/>
    <row r="131" s="40" customFormat="1"/>
    <row r="132" s="40" customFormat="1"/>
    <row r="133" s="40" customFormat="1"/>
    <row r="134" s="40" customFormat="1"/>
    <row r="135" s="40" customFormat="1"/>
    <row r="136" s="40" customFormat="1"/>
    <row r="137" s="40" customFormat="1"/>
    <row r="138" s="40" customFormat="1"/>
    <row r="139" s="40" customFormat="1"/>
    <row r="140" s="40" customFormat="1"/>
    <row r="141" s="40" customFormat="1"/>
    <row r="142" s="40" customFormat="1"/>
    <row r="143" s="40" customFormat="1"/>
    <row r="144" s="40" customFormat="1"/>
    <row r="145" s="40" customFormat="1"/>
    <row r="146" s="40" customFormat="1"/>
    <row r="147" s="40" customFormat="1"/>
    <row r="148" s="40" customFormat="1"/>
    <row r="149" s="40" customFormat="1"/>
    <row r="150" s="40" customFormat="1"/>
    <row r="151" s="40" customFormat="1"/>
    <row r="152" s="40" customFormat="1"/>
    <row r="153" s="40" customFormat="1"/>
    <row r="154" s="40" customFormat="1"/>
    <row r="155" s="40" customFormat="1"/>
    <row r="156" s="40" customFormat="1"/>
    <row r="157" s="40" customFormat="1"/>
    <row r="158" s="40" customFormat="1"/>
    <row r="159" s="40" customFormat="1"/>
    <row r="160" s="40" customFormat="1"/>
    <row r="161" s="40" customFormat="1"/>
    <row r="162" s="40" customFormat="1"/>
    <row r="163" s="40" customFormat="1"/>
    <row r="164" s="40" customFormat="1"/>
    <row r="165" s="40" customFormat="1"/>
    <row r="166" s="40" customFormat="1"/>
    <row r="167" s="40" customFormat="1"/>
    <row r="168" s="40" customFormat="1"/>
    <row r="169" s="40" customFormat="1"/>
    <row r="170" s="40" customFormat="1"/>
    <row r="171" s="40" customFormat="1"/>
    <row r="172" s="40" customFormat="1"/>
    <row r="173" s="40" customFormat="1"/>
    <row r="174" s="40" customFormat="1"/>
    <row r="175" s="40" customFormat="1"/>
    <row r="176" s="40" customFormat="1"/>
    <row r="177" s="40" customFormat="1"/>
    <row r="178" s="40" customFormat="1"/>
    <row r="179" s="40" customFormat="1"/>
    <row r="180" s="40" customFormat="1"/>
    <row r="181" s="40" customFormat="1"/>
    <row r="182" s="40" customFormat="1"/>
    <row r="183" s="40" customFormat="1"/>
    <row r="184" s="40" customFormat="1"/>
    <row r="185" s="40" customFormat="1"/>
    <row r="186" s="40" customFormat="1"/>
    <row r="187" s="40" customFormat="1"/>
    <row r="188" s="40" customFormat="1"/>
    <row r="189" s="40" customFormat="1"/>
    <row r="190" s="40" customFormat="1"/>
    <row r="191" s="40" customFormat="1"/>
    <row r="192" s="40" customFormat="1"/>
    <row r="193" s="40" customFormat="1"/>
    <row r="194" s="40" customFormat="1"/>
    <row r="195" s="40" customFormat="1"/>
    <row r="196" s="40" customFormat="1"/>
    <row r="197" s="40" customFormat="1"/>
    <row r="198" s="40" customFormat="1"/>
    <row r="199" s="40" customFormat="1"/>
    <row r="200" s="40" customFormat="1"/>
    <row r="201" s="40" customFormat="1"/>
  </sheetData>
  <mergeCells count="4">
    <mergeCell ref="B5:M5"/>
    <mergeCell ref="N2:P2"/>
    <mergeCell ref="B18:M18"/>
    <mergeCell ref="N16:P16"/>
  </mergeCells>
  <phoneticPr fontId="112" type="noConversion"/>
  <pageMargins left="0.5" right="0.17" top="1" bottom="0.17" header="0.17" footer="0.17"/>
  <pageSetup scale="6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Q30"/>
  <sheetViews>
    <sheetView zoomScaleNormal="100" zoomScaleSheetLayoutView="75" workbookViewId="0">
      <selection activeCell="P29" sqref="P29"/>
    </sheetView>
  </sheetViews>
  <sheetFormatPr defaultRowHeight="12.75"/>
  <cols>
    <col min="1" max="1" width="9.7109375" customWidth="1"/>
    <col min="2" max="2" width="24.7109375" customWidth="1"/>
    <col min="3" max="3" width="10.140625" customWidth="1"/>
    <col min="4" max="5" width="10.7109375" customWidth="1"/>
    <col min="6" max="6" width="9.28515625" customWidth="1"/>
    <col min="7" max="7" width="10" customWidth="1"/>
    <col min="8" max="9" width="9.28515625" customWidth="1"/>
    <col min="10" max="10" width="8.7109375" customWidth="1"/>
    <col min="11" max="11" width="8.85546875" customWidth="1"/>
    <col min="12" max="12" width="10.28515625" customWidth="1"/>
    <col min="13" max="13" width="8.7109375" customWidth="1"/>
    <col min="14" max="14" width="11" customWidth="1"/>
    <col min="15" max="15" width="11.42578125" customWidth="1"/>
    <col min="16" max="16" width="4.7109375" style="273" customWidth="1"/>
  </cols>
  <sheetData>
    <row r="1" spans="1:17" s="21" customFormat="1" ht="21.6" customHeight="1">
      <c r="A1" s="208" t="s">
        <v>240</v>
      </c>
      <c r="B1" s="211"/>
      <c r="C1" s="211"/>
      <c r="D1" s="211"/>
      <c r="E1" s="211"/>
      <c r="F1" s="211"/>
      <c r="G1" s="211"/>
      <c r="H1" s="211"/>
      <c r="I1" s="211"/>
      <c r="J1" s="211"/>
      <c r="K1" s="211"/>
      <c r="L1" s="211"/>
      <c r="M1" s="211"/>
      <c r="N1" s="211"/>
      <c r="O1" s="212"/>
      <c r="P1" s="213"/>
    </row>
    <row r="2" spans="1:17" s="22" customFormat="1" ht="45" customHeight="1">
      <c r="A2" s="359"/>
      <c r="B2" s="360"/>
      <c r="C2" s="648">
        <v>2020</v>
      </c>
      <c r="D2" s="649"/>
      <c r="E2" s="650"/>
      <c r="F2" s="649">
        <v>2021</v>
      </c>
      <c r="G2" s="649"/>
      <c r="H2" s="649"/>
      <c r="I2" s="649"/>
      <c r="J2" s="649"/>
      <c r="K2" s="649"/>
      <c r="L2" s="649"/>
      <c r="M2" s="649"/>
      <c r="N2" s="650"/>
      <c r="O2" s="634" t="s">
        <v>106</v>
      </c>
      <c r="P2" s="483"/>
    </row>
    <row r="3" spans="1:17" s="22" customFormat="1" ht="15.6" customHeight="1">
      <c r="A3" s="361"/>
      <c r="B3" s="362" t="s">
        <v>110</v>
      </c>
      <c r="C3" s="356" t="s">
        <v>137</v>
      </c>
      <c r="D3" s="357" t="s">
        <v>138</v>
      </c>
      <c r="E3" s="358" t="s">
        <v>139</v>
      </c>
      <c r="F3" s="357" t="s">
        <v>140</v>
      </c>
      <c r="G3" s="357" t="s">
        <v>141</v>
      </c>
      <c r="H3" s="357" t="s">
        <v>134</v>
      </c>
      <c r="I3" s="357" t="s">
        <v>136</v>
      </c>
      <c r="J3" s="357" t="s">
        <v>142</v>
      </c>
      <c r="K3" s="357" t="s">
        <v>143</v>
      </c>
      <c r="L3" s="357" t="s">
        <v>144</v>
      </c>
      <c r="M3" s="357" t="s">
        <v>145</v>
      </c>
      <c r="N3" s="186" t="s">
        <v>146</v>
      </c>
      <c r="O3" s="635"/>
      <c r="P3" s="481"/>
    </row>
    <row r="4" spans="1:17" ht="9.75" customHeight="1">
      <c r="A4" s="11"/>
      <c r="B4" s="26"/>
      <c r="C4" s="27"/>
      <c r="D4" s="28"/>
      <c r="E4" s="28"/>
      <c r="F4" s="28"/>
      <c r="G4" s="28"/>
      <c r="H4" s="29"/>
      <c r="I4" s="30"/>
      <c r="J4" s="30"/>
      <c r="K4" s="31"/>
      <c r="L4" s="30"/>
      <c r="M4" s="31"/>
      <c r="N4" s="32"/>
      <c r="O4" s="636"/>
      <c r="P4" s="484"/>
    </row>
    <row r="5" spans="1:17" s="22" customFormat="1" ht="15.6" customHeight="1">
      <c r="A5" s="67"/>
      <c r="B5" s="68"/>
      <c r="C5" s="651" t="s">
        <v>40</v>
      </c>
      <c r="D5" s="652"/>
      <c r="E5" s="652"/>
      <c r="F5" s="652"/>
      <c r="G5" s="652"/>
      <c r="H5" s="652"/>
      <c r="I5" s="652"/>
      <c r="J5" s="652"/>
      <c r="K5" s="652"/>
      <c r="L5" s="652"/>
      <c r="M5" s="652"/>
      <c r="N5" s="653"/>
      <c r="O5" s="69"/>
      <c r="P5" s="485"/>
    </row>
    <row r="6" spans="1:17" s="21" customFormat="1" ht="10.9" customHeight="1">
      <c r="A6" s="363"/>
      <c r="B6" s="364"/>
      <c r="C6" s="352"/>
      <c r="D6" s="353"/>
      <c r="E6" s="365"/>
      <c r="F6" s="353"/>
      <c r="G6" s="353"/>
      <c r="H6" s="366"/>
      <c r="I6" s="367"/>
      <c r="J6" s="367"/>
      <c r="K6" s="353"/>
      <c r="L6" s="367"/>
      <c r="M6" s="353"/>
      <c r="N6" s="353"/>
      <c r="O6" s="637"/>
      <c r="P6" s="486"/>
    </row>
    <row r="7" spans="1:17" s="21" customFormat="1" ht="16.149999999999999" customHeight="1">
      <c r="A7" s="646" t="s">
        <v>111</v>
      </c>
      <c r="B7" s="647"/>
      <c r="C7" s="368"/>
      <c r="D7" s="369"/>
      <c r="E7" s="369"/>
      <c r="F7" s="369"/>
      <c r="G7" s="369"/>
      <c r="H7" s="369"/>
      <c r="I7" s="369"/>
      <c r="J7" s="369"/>
      <c r="K7" s="369"/>
      <c r="L7" s="369"/>
      <c r="M7" s="369"/>
      <c r="N7" s="369"/>
      <c r="O7" s="638">
        <f>+O10+O9+O8</f>
        <v>1586641</v>
      </c>
      <c r="P7" s="487"/>
    </row>
    <row r="8" spans="1:17" s="21" customFormat="1" ht="16.149999999999999" customHeight="1">
      <c r="A8" s="363" t="s">
        <v>112</v>
      </c>
      <c r="B8" s="365" t="s">
        <v>157</v>
      </c>
      <c r="C8" s="368">
        <f>'Table 3A WTO Raw  '!$C$46+'Table 3A WTO Raw  '!B46</f>
        <v>222029</v>
      </c>
      <c r="D8" s="369">
        <f>'Table 3A WTO Raw  '!$D$46</f>
        <v>195495</v>
      </c>
      <c r="E8" s="369">
        <f>'Table 3A WTO Raw  '!$E$46</f>
        <v>104007</v>
      </c>
      <c r="F8" s="369">
        <f>'Table 3A WTO Raw  '!$F$46</f>
        <v>62869</v>
      </c>
      <c r="G8" s="369">
        <f>'Table 3A WTO Raw  '!$G$46</f>
        <v>71635</v>
      </c>
      <c r="H8" s="369">
        <f>'Table 3A WTO Raw  '!$H$46</f>
        <v>130492</v>
      </c>
      <c r="I8" s="369">
        <f>'Table 3A WTO Raw  '!$I$46</f>
        <v>59037</v>
      </c>
      <c r="J8" s="369">
        <f>'Table 3A WTO Raw  '!$J$46</f>
        <v>84052</v>
      </c>
      <c r="K8" s="369">
        <f>'Table 3A WTO Raw  '!$K$46</f>
        <v>48837</v>
      </c>
      <c r="L8" s="369">
        <f>'Table 3A WTO Raw  '!$L$46</f>
        <v>60794</v>
      </c>
      <c r="M8" s="369">
        <f>'Table 3A WTO Raw  '!$M$46</f>
        <v>28003</v>
      </c>
      <c r="N8" s="369">
        <f>'Table 3A WTO Raw  '!$N$46</f>
        <v>108508</v>
      </c>
      <c r="O8" s="527">
        <f t="shared" ref="O8:O13" si="0">SUM(C8:N8)</f>
        <v>1175758</v>
      </c>
      <c r="P8" s="487"/>
    </row>
    <row r="9" spans="1:17" s="21" customFormat="1" ht="16.149999999999999" customHeight="1">
      <c r="A9" s="363" t="s">
        <v>113</v>
      </c>
      <c r="B9" s="365" t="s">
        <v>114</v>
      </c>
      <c r="C9" s="368">
        <f>'Table 4 Refined'!$B$14</f>
        <v>47220</v>
      </c>
      <c r="D9" s="369">
        <f>'Table 4 Refined'!$C$14</f>
        <v>0</v>
      </c>
      <c r="E9" s="369">
        <f>'Table 4 Refined'!$D$14</f>
        <v>2593</v>
      </c>
      <c r="F9" s="369">
        <f>'Table 4 Refined'!$E$14</f>
        <v>41951</v>
      </c>
      <c r="G9" s="369">
        <f>'Table 4 Refined'!$F$14</f>
        <v>2010</v>
      </c>
      <c r="H9" s="369">
        <f>'Table 4 Refined'!$G$14</f>
        <v>2132</v>
      </c>
      <c r="I9" s="369">
        <f>'Table 4 Refined'!$H$14</f>
        <v>61027</v>
      </c>
      <c r="J9" s="370">
        <f>'Table 4 Refined'!$I$14</f>
        <v>0</v>
      </c>
      <c r="K9" s="371">
        <f>'Table 4 Refined'!$J$14</f>
        <v>0</v>
      </c>
      <c r="L9" s="369">
        <f>'Table 4 Refined'!$K$14</f>
        <v>38029</v>
      </c>
      <c r="M9" s="369">
        <f>'Table 4 Refined'!$L$14</f>
        <v>1818</v>
      </c>
      <c r="N9" s="369">
        <f>'Table 4 Refined'!$M$14</f>
        <v>0</v>
      </c>
      <c r="O9" s="527">
        <f t="shared" si="0"/>
        <v>196780</v>
      </c>
      <c r="P9" s="487"/>
    </row>
    <row r="10" spans="1:17" s="21" customFormat="1" ht="16.149999999999999" customHeight="1">
      <c r="A10" s="363" t="s">
        <v>115</v>
      </c>
      <c r="B10" s="365" t="s">
        <v>116</v>
      </c>
      <c r="C10" s="368">
        <f>'Table 5 FTAs '!$C$30</f>
        <v>17342</v>
      </c>
      <c r="D10" s="372">
        <f>'Table 5 FTAs '!$D$30</f>
        <v>15241</v>
      </c>
      <c r="E10" s="369">
        <f>'Table 5 FTAs '!$E$30</f>
        <v>4189</v>
      </c>
      <c r="F10" s="369">
        <f>'Table 5 FTAs '!$H$30</f>
        <v>3202</v>
      </c>
      <c r="G10" s="369">
        <f>'Table 5 FTAs '!$I$30</f>
        <v>11989</v>
      </c>
      <c r="H10" s="373">
        <f>'Table 5 FTAs '!$J$30</f>
        <v>23168</v>
      </c>
      <c r="I10" s="369">
        <f>'Table 5 FTAs '!$K$30</f>
        <v>33934</v>
      </c>
      <c r="J10" s="369">
        <f>'Table 5 FTAs '!$L$30</f>
        <v>30427</v>
      </c>
      <c r="K10" s="369">
        <f>'Table 5 FTAs '!$M$30</f>
        <v>21550</v>
      </c>
      <c r="L10" s="369">
        <f>'Table 5 FTAs '!$N$30</f>
        <v>23513</v>
      </c>
      <c r="M10" s="369">
        <f>'Table 5 FTAs '!$O$30</f>
        <v>15986</v>
      </c>
      <c r="N10" s="369">
        <f>'Table 5 FTAs '!$P$30</f>
        <v>13562</v>
      </c>
      <c r="O10" s="527">
        <f t="shared" si="0"/>
        <v>214103</v>
      </c>
      <c r="P10" s="487"/>
    </row>
    <row r="11" spans="1:17" s="21" customFormat="1" ht="16.149999999999999" customHeight="1">
      <c r="A11" s="363" t="s">
        <v>186</v>
      </c>
      <c r="B11" s="365" t="s">
        <v>117</v>
      </c>
      <c r="C11" s="368">
        <f>'Tables 6,7 Re-Export '!B23</f>
        <v>27676</v>
      </c>
      <c r="D11" s="369">
        <f>'Tables 6,7 Re-Export '!C23</f>
        <v>5199</v>
      </c>
      <c r="E11" s="374">
        <f>'Tables 6,7 Re-Export '!D23</f>
        <v>0</v>
      </c>
      <c r="F11" s="374">
        <f>'Tables 6,7 Re-Export '!E23</f>
        <v>12247</v>
      </c>
      <c r="G11" s="374">
        <f>'Tables 6,7 Re-Export '!F23</f>
        <v>24862</v>
      </c>
      <c r="H11" s="369">
        <f>'Tables 6,7 Re-Export '!G23</f>
        <v>3158</v>
      </c>
      <c r="I11" s="369">
        <f>'Tables 6,7 Re-Export '!H23</f>
        <v>31492</v>
      </c>
      <c r="J11" s="369">
        <f>'Tables 6,7 Re-Export '!I23</f>
        <v>1587</v>
      </c>
      <c r="K11" s="369">
        <f>'Tables 6,7 Re-Export '!J23</f>
        <v>38754</v>
      </c>
      <c r="L11" s="369">
        <f>'Tables 6,7 Re-Export '!K23</f>
        <v>79324</v>
      </c>
      <c r="M11" s="369">
        <f>'Tables 6,7 Re-Export '!L23</f>
        <v>30930</v>
      </c>
      <c r="N11" s="369">
        <f>'Tables 6,7 Re-Export '!M23</f>
        <v>10049</v>
      </c>
      <c r="O11" s="527">
        <f t="shared" si="0"/>
        <v>265278</v>
      </c>
      <c r="P11" s="487"/>
      <c r="Q11" s="501"/>
    </row>
    <row r="12" spans="1:17" s="21" customFormat="1" ht="16.149999999999999" customHeight="1">
      <c r="A12" s="375" t="s">
        <v>118</v>
      </c>
      <c r="B12" s="376" t="s">
        <v>158</v>
      </c>
      <c r="C12" s="368">
        <f>'Table 2 Mexico'!B24</f>
        <v>3975</v>
      </c>
      <c r="D12" s="369">
        <f>'Table 2 Mexico'!C24</f>
        <v>13694.140000000001</v>
      </c>
      <c r="E12" s="369">
        <f>'Table 2 Mexico'!D24</f>
        <v>13534.08</v>
      </c>
      <c r="F12" s="369">
        <f>'Table 2 Mexico'!E24</f>
        <v>42588.68</v>
      </c>
      <c r="G12" s="369">
        <f>'Table 2 Mexico'!F24</f>
        <v>136605.38</v>
      </c>
      <c r="H12" s="369">
        <f>'Table 2 Mexico'!G24</f>
        <v>85548.36</v>
      </c>
      <c r="I12" s="369">
        <f>'Table 2 Mexico'!H24</f>
        <v>77039.740000000005</v>
      </c>
      <c r="J12" s="369">
        <f>'Table 2 Mexico'!I24</f>
        <v>189721.98</v>
      </c>
      <c r="K12" s="369">
        <f>'Table 2 Mexico'!J24</f>
        <v>81979.340000000011</v>
      </c>
      <c r="L12" s="369">
        <f>'Table 2 Mexico'!K24</f>
        <v>87963.887999999992</v>
      </c>
      <c r="M12" s="369">
        <f>'Table 2 Mexico'!L24</f>
        <v>81673</v>
      </c>
      <c r="N12" s="369">
        <f>'Table 2 Mexico'!$M$24</f>
        <v>63717.66</v>
      </c>
      <c r="O12" s="527">
        <f t="shared" si="0"/>
        <v>878041.24800000002</v>
      </c>
      <c r="P12" s="488"/>
    </row>
    <row r="13" spans="1:17" s="21" customFormat="1" ht="18" customHeight="1">
      <c r="A13" s="363"/>
      <c r="B13" s="376" t="s">
        <v>199</v>
      </c>
      <c r="C13" s="463">
        <v>28026.959399999992</v>
      </c>
      <c r="D13" s="495">
        <v>17811.669399999999</v>
      </c>
      <c r="E13" s="495">
        <v>14461.938100000007</v>
      </c>
      <c r="F13" s="496">
        <v>14740.384199999999</v>
      </c>
      <c r="G13" s="496">
        <v>10913.796699999999</v>
      </c>
      <c r="H13" s="496">
        <v>12841.819</v>
      </c>
      <c r="I13" s="496">
        <v>14420.925000000005</v>
      </c>
      <c r="J13" s="495">
        <v>14352.295200000004</v>
      </c>
      <c r="K13" s="495">
        <v>18413</v>
      </c>
      <c r="L13" s="495">
        <v>14750</v>
      </c>
      <c r="M13" s="495">
        <v>9229</v>
      </c>
      <c r="N13" s="495">
        <v>22232</v>
      </c>
      <c r="O13" s="527">
        <f t="shared" si="0"/>
        <v>192193.78700000001</v>
      </c>
      <c r="P13" s="487"/>
      <c r="Q13" s="501"/>
    </row>
    <row r="14" spans="1:17" s="21" customFormat="1" ht="16.149999999999999" customHeight="1">
      <c r="A14" s="354"/>
      <c r="B14" s="355" t="s">
        <v>35</v>
      </c>
      <c r="C14" s="377">
        <f t="shared" ref="C14:N14" si="1">SUM(C8:C13)</f>
        <v>346268.95939999999</v>
      </c>
      <c r="D14" s="377">
        <f t="shared" si="1"/>
        <v>247440.80940000003</v>
      </c>
      <c r="E14" s="377">
        <f t="shared" si="1"/>
        <v>138785.01810000002</v>
      </c>
      <c r="F14" s="377">
        <f t="shared" si="1"/>
        <v>177598.06419999999</v>
      </c>
      <c r="G14" s="377">
        <f t="shared" si="1"/>
        <v>258015.17670000001</v>
      </c>
      <c r="H14" s="377">
        <f t="shared" si="1"/>
        <v>257340.17899999997</v>
      </c>
      <c r="I14" s="377">
        <f t="shared" si="1"/>
        <v>276950.66499999998</v>
      </c>
      <c r="J14" s="377">
        <f t="shared" si="1"/>
        <v>320140.27519999997</v>
      </c>
      <c r="K14" s="377">
        <f t="shared" si="1"/>
        <v>209533.34000000003</v>
      </c>
      <c r="L14" s="377">
        <f t="shared" si="1"/>
        <v>304373.88799999998</v>
      </c>
      <c r="M14" s="377">
        <f t="shared" si="1"/>
        <v>167639</v>
      </c>
      <c r="N14" s="377">
        <f t="shared" si="1"/>
        <v>218068.66</v>
      </c>
      <c r="O14" s="639">
        <f>SUM(O8:O13)</f>
        <v>2922154.0350000001</v>
      </c>
      <c r="P14" s="487"/>
    </row>
    <row r="15" spans="1:17" s="21" customFormat="1" ht="16.149999999999999" customHeight="1">
      <c r="A15" s="363"/>
      <c r="B15" s="365"/>
      <c r="C15" s="555"/>
      <c r="D15" s="556"/>
      <c r="E15" s="556"/>
      <c r="F15" s="556"/>
      <c r="G15" s="556"/>
      <c r="H15" s="556"/>
      <c r="I15" s="480"/>
      <c r="J15" s="480"/>
      <c r="K15" s="556"/>
      <c r="L15" s="557"/>
      <c r="M15" s="557"/>
      <c r="N15" s="479"/>
      <c r="O15" s="527"/>
      <c r="P15" s="487"/>
    </row>
    <row r="16" spans="1:17" s="21" customFormat="1" ht="15.6" customHeight="1">
      <c r="A16" s="363"/>
      <c r="B16" s="215"/>
      <c r="C16" s="651" t="s">
        <v>121</v>
      </c>
      <c r="D16" s="654"/>
      <c r="E16" s="654"/>
      <c r="F16" s="654"/>
      <c r="G16" s="654"/>
      <c r="H16" s="654"/>
      <c r="I16" s="654"/>
      <c r="J16" s="654"/>
      <c r="K16" s="654"/>
      <c r="L16" s="654"/>
      <c r="M16" s="654"/>
      <c r="N16" s="655"/>
      <c r="O16" s="640"/>
      <c r="P16" s="489"/>
      <c r="Q16" s="501"/>
    </row>
    <row r="17" spans="1:16" s="21" customFormat="1" ht="14.45" customHeight="1">
      <c r="A17" s="363"/>
      <c r="B17" s="364"/>
      <c r="C17" s="651"/>
      <c r="D17" s="654"/>
      <c r="E17" s="654"/>
      <c r="F17" s="654"/>
      <c r="G17" s="654"/>
      <c r="H17" s="654"/>
      <c r="I17" s="654"/>
      <c r="J17" s="654"/>
      <c r="K17" s="654"/>
      <c r="L17" s="654"/>
      <c r="M17" s="654"/>
      <c r="N17" s="655"/>
      <c r="O17" s="640"/>
      <c r="P17" s="489"/>
    </row>
    <row r="18" spans="1:16" s="21" customFormat="1" ht="15" customHeight="1">
      <c r="A18" s="646" t="s">
        <v>111</v>
      </c>
      <c r="B18" s="647"/>
      <c r="C18" s="368"/>
      <c r="D18" s="369"/>
      <c r="E18" s="369"/>
      <c r="F18" s="369"/>
      <c r="G18" s="369"/>
      <c r="H18" s="369"/>
      <c r="I18" s="369"/>
      <c r="J18" s="369"/>
      <c r="K18" s="369"/>
      <c r="L18" s="369"/>
      <c r="M18" s="369"/>
      <c r="N18" s="369"/>
      <c r="O18" s="638">
        <f>+O21+O20+O19</f>
        <v>1748972.2240112503</v>
      </c>
      <c r="P18" s="490"/>
    </row>
    <row r="19" spans="1:16" s="21" customFormat="1" ht="15" customHeight="1">
      <c r="A19" s="378" t="s">
        <v>112</v>
      </c>
      <c r="B19" s="365" t="s">
        <v>157</v>
      </c>
      <c r="C19" s="368">
        <f t="shared" ref="C19:N24" si="2">C8*1.10231125</f>
        <v>244745.06452625</v>
      </c>
      <c r="D19" s="369">
        <f t="shared" si="2"/>
        <v>215496.33781875001</v>
      </c>
      <c r="E19" s="369">
        <f t="shared" si="2"/>
        <v>114648.08617875</v>
      </c>
      <c r="F19" s="369">
        <f t="shared" si="2"/>
        <v>69301.205976249999</v>
      </c>
      <c r="G19" s="369">
        <f t="shared" si="2"/>
        <v>78964.066393750007</v>
      </c>
      <c r="H19" s="369">
        <f t="shared" si="2"/>
        <v>143842.799635</v>
      </c>
      <c r="I19" s="369">
        <f t="shared" si="2"/>
        <v>65077.149266250002</v>
      </c>
      <c r="J19" s="369">
        <f t="shared" si="2"/>
        <v>92651.465185000008</v>
      </c>
      <c r="K19" s="369">
        <f t="shared" si="2"/>
        <v>53833.574516250002</v>
      </c>
      <c r="L19" s="369">
        <f t="shared" si="2"/>
        <v>67013.910132500008</v>
      </c>
      <c r="M19" s="369">
        <f t="shared" si="2"/>
        <v>30868.021933750002</v>
      </c>
      <c r="N19" s="369">
        <f t="shared" si="2"/>
        <v>119609.58911500001</v>
      </c>
      <c r="O19" s="527">
        <f t="shared" ref="O19:O25" si="3">+O8*1.10231125</f>
        <v>1296051.2706775002</v>
      </c>
      <c r="P19" s="490"/>
    </row>
    <row r="20" spans="1:16" s="21" customFormat="1" ht="15" customHeight="1">
      <c r="A20" s="378" t="s">
        <v>113</v>
      </c>
      <c r="B20" s="365" t="s">
        <v>114</v>
      </c>
      <c r="C20" s="368">
        <f t="shared" si="2"/>
        <v>52051.137225000006</v>
      </c>
      <c r="D20" s="369">
        <f t="shared" si="2"/>
        <v>0</v>
      </c>
      <c r="E20" s="369">
        <f t="shared" si="2"/>
        <v>2858.2930712500001</v>
      </c>
      <c r="F20" s="369">
        <f t="shared" si="2"/>
        <v>46243.059248750003</v>
      </c>
      <c r="G20" s="369">
        <f t="shared" si="2"/>
        <v>2215.6456125</v>
      </c>
      <c r="H20" s="369">
        <f t="shared" si="2"/>
        <v>2350.1275850000002</v>
      </c>
      <c r="I20" s="369">
        <f t="shared" ref="I20:N22" si="4">I9*1.10231125</f>
        <v>67270.748653750008</v>
      </c>
      <c r="J20" s="369">
        <f t="shared" si="4"/>
        <v>0</v>
      </c>
      <c r="K20" s="369">
        <f t="shared" si="4"/>
        <v>0</v>
      </c>
      <c r="L20" s="369">
        <f t="shared" si="4"/>
        <v>41919.79452625</v>
      </c>
      <c r="M20" s="369">
        <f t="shared" si="4"/>
        <v>2004.0018525</v>
      </c>
      <c r="N20" s="369">
        <f t="shared" si="2"/>
        <v>0</v>
      </c>
      <c r="O20" s="527">
        <f t="shared" si="3"/>
        <v>216912.80777500002</v>
      </c>
      <c r="P20" s="490"/>
    </row>
    <row r="21" spans="1:16" s="21" customFormat="1" ht="15" customHeight="1">
      <c r="A21" s="378" t="s">
        <v>115</v>
      </c>
      <c r="B21" s="365" t="s">
        <v>116</v>
      </c>
      <c r="C21" s="368">
        <f t="shared" si="2"/>
        <v>19116.281697500002</v>
      </c>
      <c r="D21" s="369">
        <f t="shared" si="2"/>
        <v>16800.325761250002</v>
      </c>
      <c r="E21" s="369">
        <f t="shared" si="2"/>
        <v>4617.5818262500006</v>
      </c>
      <c r="F21" s="369">
        <f t="shared" si="2"/>
        <v>3529.6006225000001</v>
      </c>
      <c r="G21" s="369">
        <f t="shared" si="2"/>
        <v>13215.609576250001</v>
      </c>
      <c r="H21" s="369">
        <f t="shared" si="2"/>
        <v>25538.347040000001</v>
      </c>
      <c r="I21" s="369">
        <f t="shared" si="4"/>
        <v>37405.829957500006</v>
      </c>
      <c r="J21" s="369">
        <f t="shared" si="4"/>
        <v>33540.024403750002</v>
      </c>
      <c r="K21" s="369">
        <f t="shared" si="4"/>
        <v>23754.807437500003</v>
      </c>
      <c r="L21" s="369">
        <f t="shared" si="4"/>
        <v>25918.644421250003</v>
      </c>
      <c r="M21" s="369">
        <f t="shared" si="4"/>
        <v>17621.547642500002</v>
      </c>
      <c r="N21" s="369">
        <f t="shared" si="4"/>
        <v>14949.5451725</v>
      </c>
      <c r="O21" s="527">
        <f t="shared" si="3"/>
        <v>236008.14555875002</v>
      </c>
      <c r="P21" s="490"/>
    </row>
    <row r="22" spans="1:16" s="21" customFormat="1" ht="15" customHeight="1">
      <c r="A22" s="378" t="s">
        <v>186</v>
      </c>
      <c r="B22" s="365" t="s">
        <v>117</v>
      </c>
      <c r="C22" s="368">
        <f t="shared" si="2"/>
        <v>30507.566155</v>
      </c>
      <c r="D22" s="369">
        <f t="shared" si="2"/>
        <v>5730.9161887500004</v>
      </c>
      <c r="E22" s="369">
        <f t="shared" si="2"/>
        <v>0</v>
      </c>
      <c r="F22" s="369">
        <f t="shared" si="2"/>
        <v>13500.00587875</v>
      </c>
      <c r="G22" s="369">
        <f t="shared" si="2"/>
        <v>27405.662297500003</v>
      </c>
      <c r="H22" s="369">
        <f t="shared" si="2"/>
        <v>3481.0989275000002</v>
      </c>
      <c r="I22" s="369">
        <f t="shared" si="4"/>
        <v>34713.985885000002</v>
      </c>
      <c r="J22" s="369">
        <f t="shared" si="4"/>
        <v>1749.3679537500002</v>
      </c>
      <c r="K22" s="369">
        <f t="shared" si="4"/>
        <v>42718.970182500001</v>
      </c>
      <c r="L22" s="369">
        <f t="shared" si="4"/>
        <v>87439.737595000013</v>
      </c>
      <c r="M22" s="369">
        <f t="shared" si="4"/>
        <v>34094.486962499999</v>
      </c>
      <c r="N22" s="369">
        <f t="shared" si="4"/>
        <v>11077.125751250001</v>
      </c>
      <c r="O22" s="527">
        <f t="shared" si="3"/>
        <v>292418.92377749999</v>
      </c>
      <c r="P22" s="490"/>
    </row>
    <row r="23" spans="1:16" s="21" customFormat="1" ht="15" customHeight="1">
      <c r="A23" s="379" t="s">
        <v>118</v>
      </c>
      <c r="B23" s="380" t="s">
        <v>158</v>
      </c>
      <c r="C23" s="368">
        <f t="shared" si="2"/>
        <v>4381.6872187500003</v>
      </c>
      <c r="D23" s="369">
        <f t="shared" si="2"/>
        <v>15095.204581075002</v>
      </c>
      <c r="E23" s="369">
        <f t="shared" si="2"/>
        <v>14918.7686424</v>
      </c>
      <c r="F23" s="369">
        <f t="shared" si="2"/>
        <v>46945.981086650005</v>
      </c>
      <c r="G23" s="369">
        <f t="shared" si="2"/>
        <v>150581.64718452501</v>
      </c>
      <c r="H23" s="369">
        <f t="shared" si="2"/>
        <v>94300.919647050003</v>
      </c>
      <c r="I23" s="369">
        <f t="shared" si="2"/>
        <v>84921.772099075009</v>
      </c>
      <c r="J23" s="369">
        <f t="shared" ref="J23:N24" si="5">J12*1.10231125</f>
        <v>209132.67292627503</v>
      </c>
      <c r="K23" s="369">
        <f t="shared" si="5"/>
        <v>90366.748749575025</v>
      </c>
      <c r="L23" s="369">
        <f t="shared" si="5"/>
        <v>96963.58333614</v>
      </c>
      <c r="M23" s="369">
        <f t="shared" si="5"/>
        <v>90029.066721250012</v>
      </c>
      <c r="N23" s="369">
        <f t="shared" si="5"/>
        <v>70236.693441675015</v>
      </c>
      <c r="O23" s="527">
        <f t="shared" si="3"/>
        <v>967874.7456344401</v>
      </c>
      <c r="P23" s="491"/>
    </row>
    <row r="24" spans="1:16" s="21" customFormat="1" ht="16.149999999999999" customHeight="1">
      <c r="A24" s="363"/>
      <c r="B24" s="376" t="s">
        <v>199</v>
      </c>
      <c r="C24" s="368">
        <f t="shared" si="2"/>
        <v>30894.432649913244</v>
      </c>
      <c r="D24" s="369">
        <f t="shared" si="2"/>
        <v>19634.00356090075</v>
      </c>
      <c r="E24" s="369">
        <f t="shared" si="2"/>
        <v>15941.557064433633</v>
      </c>
      <c r="F24" s="369">
        <f t="shared" si="2"/>
        <v>16248.49133298225</v>
      </c>
      <c r="G24" s="369">
        <f t="shared" si="2"/>
        <v>12030.400882622875</v>
      </c>
      <c r="H24" s="369">
        <f t="shared" si="2"/>
        <v>14155.68155416375</v>
      </c>
      <c r="I24" s="369">
        <f t="shared" si="2"/>
        <v>15896.347862906256</v>
      </c>
      <c r="J24" s="369">
        <f t="shared" si="5"/>
        <v>15820.696462281006</v>
      </c>
      <c r="K24" s="369">
        <f t="shared" si="5"/>
        <v>20296.857046250003</v>
      </c>
      <c r="L24" s="369">
        <f t="shared" si="5"/>
        <v>16259.090937500001</v>
      </c>
      <c r="M24" s="369">
        <f t="shared" si="5"/>
        <v>10173.230526250001</v>
      </c>
      <c r="N24" s="369">
        <f t="shared" si="5"/>
        <v>24506.583710000003</v>
      </c>
      <c r="O24" s="527">
        <f t="shared" si="3"/>
        <v>211857.37359020379</v>
      </c>
      <c r="P24" s="490"/>
    </row>
    <row r="25" spans="1:16" s="21" customFormat="1" ht="15" customHeight="1">
      <c r="A25" s="354"/>
      <c r="B25" s="381" t="s">
        <v>35</v>
      </c>
      <c r="C25" s="382">
        <f t="shared" ref="C25:N25" si="6">SUM(C19:C24)</f>
        <v>381696.16947241325</v>
      </c>
      <c r="D25" s="395">
        <f t="shared" si="6"/>
        <v>272756.78791072575</v>
      </c>
      <c r="E25" s="395">
        <f t="shared" si="6"/>
        <v>152984.28678308363</v>
      </c>
      <c r="F25" s="395">
        <f t="shared" si="6"/>
        <v>195768.34414588229</v>
      </c>
      <c r="G25" s="395">
        <f t="shared" si="6"/>
        <v>284413.03194714786</v>
      </c>
      <c r="H25" s="395">
        <f t="shared" si="6"/>
        <v>283668.97438871377</v>
      </c>
      <c r="I25" s="395">
        <f t="shared" si="6"/>
        <v>305285.83372448129</v>
      </c>
      <c r="J25" s="395">
        <f t="shared" si="6"/>
        <v>352894.22693105601</v>
      </c>
      <c r="K25" s="395">
        <f t="shared" si="6"/>
        <v>230970.95793207502</v>
      </c>
      <c r="L25" s="395">
        <f t="shared" si="6"/>
        <v>335514.76094864006</v>
      </c>
      <c r="M25" s="395">
        <f t="shared" si="6"/>
        <v>184790.35563875001</v>
      </c>
      <c r="N25" s="395">
        <f t="shared" si="6"/>
        <v>240379.53719042504</v>
      </c>
      <c r="O25" s="639">
        <f t="shared" si="3"/>
        <v>3221123.2670133943</v>
      </c>
      <c r="P25" s="490"/>
    </row>
    <row r="26" spans="1:16" s="21" customFormat="1" ht="13.9" customHeight="1">
      <c r="A26" s="215"/>
      <c r="B26" s="215"/>
      <c r="C26" s="215"/>
      <c r="D26" s="215"/>
      <c r="E26" s="215"/>
      <c r="F26" s="215"/>
      <c r="G26" s="215"/>
      <c r="H26" s="215"/>
      <c r="I26" s="215"/>
      <c r="J26" s="215"/>
      <c r="K26" s="215"/>
      <c r="L26" s="215"/>
      <c r="M26" s="215"/>
      <c r="N26" s="215"/>
      <c r="O26" s="215"/>
      <c r="P26" s="215"/>
    </row>
    <row r="27" spans="1:16" s="21" customFormat="1" ht="16.149999999999999" customHeight="1">
      <c r="A27" s="215" t="s">
        <v>159</v>
      </c>
      <c r="B27" s="365"/>
      <c r="C27" s="365"/>
      <c r="D27" s="215"/>
      <c r="E27" s="215"/>
      <c r="F27" s="215"/>
      <c r="G27" s="215"/>
      <c r="H27" s="215"/>
      <c r="I27" s="383"/>
      <c r="J27" s="215"/>
      <c r="K27" s="215"/>
      <c r="L27" s="215"/>
      <c r="M27" s="215"/>
      <c r="N27" s="215"/>
      <c r="O27" s="215"/>
      <c r="P27" s="384"/>
    </row>
    <row r="28" spans="1:16" s="21" customFormat="1" ht="16.149999999999999" customHeight="1">
      <c r="A28" s="215" t="s">
        <v>119</v>
      </c>
      <c r="B28" s="365"/>
      <c r="C28" s="365"/>
      <c r="D28" s="215"/>
      <c r="E28" s="215"/>
      <c r="F28" s="215"/>
      <c r="G28" s="215"/>
      <c r="H28" s="215"/>
      <c r="I28" s="215"/>
      <c r="J28" s="215"/>
      <c r="K28" s="215"/>
      <c r="L28" s="215"/>
      <c r="M28" s="215"/>
      <c r="N28" s="370"/>
      <c r="O28" s="385"/>
      <c r="P28" s="386"/>
    </row>
    <row r="29" spans="1:16" s="21" customFormat="1" ht="16.149999999999999" customHeight="1">
      <c r="A29" s="34" t="s">
        <v>314</v>
      </c>
      <c r="B29" s="34"/>
      <c r="C29" s="34"/>
      <c r="D29" s="34"/>
      <c r="E29" s="34"/>
      <c r="F29" s="34"/>
      <c r="G29" s="215"/>
      <c r="H29" s="215"/>
      <c r="I29" s="215"/>
      <c r="J29" s="215"/>
      <c r="K29" s="215"/>
      <c r="L29" s="371"/>
      <c r="M29" s="215"/>
      <c r="N29" s="215"/>
      <c r="O29" s="387"/>
      <c r="P29" s="386"/>
    </row>
    <row r="30" spans="1:16" s="21" customFormat="1" ht="16.149999999999999" customHeight="1">
      <c r="A30" s="215" t="s">
        <v>122</v>
      </c>
      <c r="B30" s="365"/>
      <c r="C30" s="388"/>
      <c r="D30" s="215"/>
      <c r="E30" s="389"/>
      <c r="F30" s="215"/>
      <c r="G30" s="389"/>
      <c r="H30" s="215"/>
      <c r="I30" s="215"/>
      <c r="J30" s="350"/>
      <c r="K30" s="350"/>
      <c r="L30" s="215"/>
      <c r="M30" s="215"/>
      <c r="N30" s="215"/>
      <c r="O30" s="215"/>
      <c r="P30" s="390"/>
    </row>
  </sheetData>
  <mergeCells count="7">
    <mergeCell ref="A7:B7"/>
    <mergeCell ref="C2:E2"/>
    <mergeCell ref="F2:N2"/>
    <mergeCell ref="C5:N5"/>
    <mergeCell ref="A18:B18"/>
    <mergeCell ref="C17:N17"/>
    <mergeCell ref="C16:N16"/>
  </mergeCells>
  <phoneticPr fontId="37" type="noConversion"/>
  <pageMargins left="0.5" right="0.17" top="1" bottom="0.17" header="0.3" footer="0.17"/>
  <pageSetup scale="80" orientation="landscape" r:id="rId1"/>
  <ignoredErrors>
    <ignoredError sqref="O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N75"/>
  <sheetViews>
    <sheetView topLeftCell="A2" zoomScaleNormal="100" zoomScaleSheetLayoutView="75" workbookViewId="0">
      <selection activeCell="E39" sqref="E39"/>
    </sheetView>
  </sheetViews>
  <sheetFormatPr defaultRowHeight="12.75"/>
  <cols>
    <col min="1" max="1" width="28.28515625" customWidth="1"/>
    <col min="2" max="6" width="9.7109375" customWidth="1"/>
    <col min="7" max="7" width="9.42578125" style="16" customWidth="1"/>
    <col min="8" max="13" width="9.42578125" customWidth="1"/>
    <col min="14" max="14" width="15.7109375" customWidth="1"/>
  </cols>
  <sheetData>
    <row r="1" spans="1:14" s="21" customFormat="1" ht="21.2" customHeight="1">
      <c r="A1" s="657" t="s">
        <v>234</v>
      </c>
      <c r="B1" s="658"/>
      <c r="C1" s="658"/>
      <c r="D1" s="659"/>
      <c r="E1" s="659"/>
      <c r="F1" s="659"/>
      <c r="G1" s="659"/>
      <c r="H1" s="659"/>
      <c r="I1" s="659"/>
      <c r="J1" s="659"/>
      <c r="K1" s="659"/>
      <c r="L1" s="659"/>
      <c r="M1" s="659"/>
      <c r="N1" s="659"/>
    </row>
    <row r="2" spans="1:14" ht="31.7" customHeight="1">
      <c r="A2" s="99"/>
      <c r="B2" s="100" t="s">
        <v>264</v>
      </c>
      <c r="C2" s="100" t="s">
        <v>271</v>
      </c>
      <c r="D2" s="100" t="s">
        <v>280</v>
      </c>
      <c r="E2" s="173" t="s">
        <v>282</v>
      </c>
      <c r="F2" s="100" t="s">
        <v>283</v>
      </c>
      <c r="G2" s="100" t="s">
        <v>287</v>
      </c>
      <c r="H2" s="100" t="s">
        <v>288</v>
      </c>
      <c r="I2" s="100" t="s">
        <v>294</v>
      </c>
      <c r="J2" s="173" t="s">
        <v>299</v>
      </c>
      <c r="K2" s="100" t="s">
        <v>304</v>
      </c>
      <c r="L2" s="100" t="s">
        <v>308</v>
      </c>
      <c r="M2" s="101" t="s">
        <v>310</v>
      </c>
      <c r="N2" s="102" t="s">
        <v>265</v>
      </c>
    </row>
    <row r="3" spans="1:14" s="38" customFormat="1" ht="18" customHeight="1">
      <c r="A3" s="74"/>
      <c r="B3" s="661" t="s">
        <v>65</v>
      </c>
      <c r="C3" s="662"/>
      <c r="D3" s="662"/>
      <c r="E3" s="662"/>
      <c r="F3" s="662"/>
      <c r="G3" s="662"/>
      <c r="H3" s="662"/>
      <c r="I3" s="662"/>
      <c r="J3" s="662"/>
      <c r="K3" s="662"/>
      <c r="L3" s="662"/>
      <c r="M3" s="663"/>
      <c r="N3" s="75"/>
    </row>
    <row r="4" spans="1:14" ht="15.6" customHeight="1">
      <c r="A4" s="76" t="s">
        <v>43</v>
      </c>
      <c r="B4" s="77"/>
      <c r="C4" s="78"/>
      <c r="D4" s="78"/>
      <c r="E4" s="78"/>
      <c r="F4" s="79"/>
      <c r="G4" s="78"/>
      <c r="H4" s="78"/>
      <c r="I4" s="44"/>
      <c r="J4" s="44"/>
      <c r="K4" s="80"/>
      <c r="L4" s="80"/>
      <c r="M4" s="81"/>
      <c r="N4" s="82"/>
    </row>
    <row r="5" spans="1:14" ht="15.6" customHeight="1">
      <c r="A5" s="83" t="s">
        <v>68</v>
      </c>
      <c r="B5" s="84">
        <v>0</v>
      </c>
      <c r="C5" s="85">
        <v>0</v>
      </c>
      <c r="D5" s="85">
        <v>0</v>
      </c>
      <c r="E5" s="86">
        <v>0</v>
      </c>
      <c r="F5" s="85">
        <v>15000</v>
      </c>
      <c r="G5" s="87">
        <v>0</v>
      </c>
      <c r="H5" s="78">
        <v>4400</v>
      </c>
      <c r="I5" s="44">
        <v>15000</v>
      </c>
      <c r="J5" s="44">
        <v>37637</v>
      </c>
      <c r="K5" s="95">
        <v>15171</v>
      </c>
      <c r="L5" s="80">
        <v>0</v>
      </c>
      <c r="M5" s="81">
        <v>0</v>
      </c>
      <c r="N5" s="82">
        <f>SUM(B5:M5)</f>
        <v>87208</v>
      </c>
    </row>
    <row r="6" spans="1:14" ht="15.6" customHeight="1">
      <c r="A6" s="83" t="s">
        <v>69</v>
      </c>
      <c r="B6" s="84">
        <v>20</v>
      </c>
      <c r="C6" s="85">
        <v>0</v>
      </c>
      <c r="D6" s="85">
        <v>3000</v>
      </c>
      <c r="E6" s="86">
        <v>2177</v>
      </c>
      <c r="F6" s="85">
        <v>2398</v>
      </c>
      <c r="G6" s="87">
        <v>4116</v>
      </c>
      <c r="H6" s="78">
        <v>1292</v>
      </c>
      <c r="I6" s="44">
        <v>2730</v>
      </c>
      <c r="J6" s="44">
        <v>3771</v>
      </c>
      <c r="K6" s="95">
        <v>4894.8999999999996</v>
      </c>
      <c r="L6" s="80">
        <v>3566</v>
      </c>
      <c r="M6" s="81">
        <v>2377</v>
      </c>
      <c r="N6" s="82">
        <f t="shared" ref="N6:N21" si="0">SUM(B6:M6)</f>
        <v>30341.9</v>
      </c>
    </row>
    <row r="7" spans="1:14" s="273" customFormat="1" ht="15.6" customHeight="1">
      <c r="A7" s="83" t="s">
        <v>324</v>
      </c>
      <c r="B7" s="84">
        <v>0</v>
      </c>
      <c r="C7" s="85">
        <v>0</v>
      </c>
      <c r="D7" s="85">
        <v>0</v>
      </c>
      <c r="E7" s="86">
        <v>0</v>
      </c>
      <c r="F7" s="85">
        <v>0</v>
      </c>
      <c r="G7" s="87">
        <v>0</v>
      </c>
      <c r="H7" s="78">
        <v>0</v>
      </c>
      <c r="I7" s="44">
        <v>0</v>
      </c>
      <c r="J7" s="44">
        <v>0</v>
      </c>
      <c r="K7" s="95">
        <v>0</v>
      </c>
      <c r="L7" s="80">
        <v>0</v>
      </c>
      <c r="M7" s="81">
        <v>4312</v>
      </c>
      <c r="N7" s="82">
        <f t="shared" si="0"/>
        <v>4312</v>
      </c>
    </row>
    <row r="8" spans="1:14" ht="15.6" customHeight="1">
      <c r="A8" s="83" t="s">
        <v>70</v>
      </c>
      <c r="B8" s="84">
        <v>332</v>
      </c>
      <c r="C8" s="85">
        <v>1480</v>
      </c>
      <c r="D8" s="85">
        <v>4051</v>
      </c>
      <c r="E8" s="86">
        <v>6711</v>
      </c>
      <c r="F8" s="85">
        <v>9470</v>
      </c>
      <c r="G8" s="87">
        <v>9935</v>
      </c>
      <c r="H8" s="78">
        <v>6738</v>
      </c>
      <c r="I8" s="80">
        <v>7759</v>
      </c>
      <c r="J8" s="44">
        <v>8947</v>
      </c>
      <c r="K8" s="95">
        <v>10879.8</v>
      </c>
      <c r="L8" s="80">
        <v>12017</v>
      </c>
      <c r="M8" s="81">
        <v>13016</v>
      </c>
      <c r="N8" s="82">
        <f t="shared" si="0"/>
        <v>91335.8</v>
      </c>
    </row>
    <row r="9" spans="1:14" s="38" customFormat="1" ht="15.6" customHeight="1">
      <c r="A9" s="83" t="s">
        <v>147</v>
      </c>
      <c r="B9" s="84">
        <v>0</v>
      </c>
      <c r="C9" s="85">
        <v>0</v>
      </c>
      <c r="D9" s="85">
        <v>0</v>
      </c>
      <c r="E9" s="86">
        <v>0</v>
      </c>
      <c r="F9" s="85">
        <v>0</v>
      </c>
      <c r="G9" s="87">
        <v>24</v>
      </c>
      <c r="H9" s="78">
        <v>984</v>
      </c>
      <c r="I9" s="78">
        <v>1160</v>
      </c>
      <c r="J9" s="44">
        <v>1032</v>
      </c>
      <c r="K9" s="95">
        <v>768</v>
      </c>
      <c r="L9" s="80">
        <v>744</v>
      </c>
      <c r="M9" s="81">
        <v>504</v>
      </c>
      <c r="N9" s="82">
        <f t="shared" si="0"/>
        <v>5216</v>
      </c>
    </row>
    <row r="10" spans="1:14" ht="15.6" customHeight="1">
      <c r="A10" s="83" t="s">
        <v>71</v>
      </c>
      <c r="B10" s="84">
        <v>0</v>
      </c>
      <c r="C10" s="85">
        <v>0</v>
      </c>
      <c r="D10" s="85">
        <v>0</v>
      </c>
      <c r="E10" s="86">
        <v>0</v>
      </c>
      <c r="F10" s="85">
        <v>1340</v>
      </c>
      <c r="G10" s="87">
        <v>4080</v>
      </c>
      <c r="H10" s="78">
        <v>1190</v>
      </c>
      <c r="I10" s="44">
        <v>4540</v>
      </c>
      <c r="J10" s="272">
        <v>1960</v>
      </c>
      <c r="K10" s="95">
        <v>3640</v>
      </c>
      <c r="L10" s="80">
        <v>2466</v>
      </c>
      <c r="M10" s="81">
        <v>4192</v>
      </c>
      <c r="N10" s="82">
        <f t="shared" si="0"/>
        <v>23408</v>
      </c>
    </row>
    <row r="11" spans="1:14" ht="15.6" customHeight="1">
      <c r="A11" s="174" t="s">
        <v>178</v>
      </c>
      <c r="B11" s="88">
        <v>0</v>
      </c>
      <c r="C11" s="85">
        <v>0</v>
      </c>
      <c r="D11" s="85">
        <v>0</v>
      </c>
      <c r="E11" s="86">
        <v>0</v>
      </c>
      <c r="F11" s="89">
        <v>14342</v>
      </c>
      <c r="G11" s="87">
        <v>0</v>
      </c>
      <c r="H11" s="78">
        <v>0</v>
      </c>
      <c r="I11" s="44">
        <v>0</v>
      </c>
      <c r="J11" s="44">
        <v>0</v>
      </c>
      <c r="K11" s="95">
        <v>0</v>
      </c>
      <c r="L11" s="80">
        <v>0</v>
      </c>
      <c r="M11" s="81">
        <v>0</v>
      </c>
      <c r="N11" s="82">
        <f t="shared" si="0"/>
        <v>14342</v>
      </c>
    </row>
    <row r="12" spans="1:14" s="38" customFormat="1" ht="15.6" customHeight="1">
      <c r="A12" s="83" t="s">
        <v>311</v>
      </c>
      <c r="B12" s="88">
        <v>0</v>
      </c>
      <c r="C12" s="85">
        <v>0</v>
      </c>
      <c r="D12" s="85">
        <v>0</v>
      </c>
      <c r="E12" s="86">
        <v>0</v>
      </c>
      <c r="F12" s="89">
        <v>0</v>
      </c>
      <c r="G12" s="87">
        <v>0</v>
      </c>
      <c r="H12" s="78">
        <v>200</v>
      </c>
      <c r="I12" s="44">
        <v>22188</v>
      </c>
      <c r="J12" s="44">
        <v>0</v>
      </c>
      <c r="K12" s="95">
        <v>0</v>
      </c>
      <c r="L12" s="80">
        <v>12500</v>
      </c>
      <c r="M12" s="81">
        <v>0</v>
      </c>
      <c r="N12" s="82">
        <f t="shared" si="0"/>
        <v>34888</v>
      </c>
    </row>
    <row r="13" spans="1:14" ht="15.6" customHeight="1">
      <c r="A13" s="83" t="s">
        <v>72</v>
      </c>
      <c r="B13" s="84">
        <v>1322</v>
      </c>
      <c r="C13" s="85">
        <v>2122</v>
      </c>
      <c r="D13" s="85">
        <v>3653</v>
      </c>
      <c r="E13" s="90">
        <v>2322</v>
      </c>
      <c r="F13" s="89">
        <v>1227</v>
      </c>
      <c r="G13" s="87">
        <v>3985</v>
      </c>
      <c r="H13" s="78">
        <v>1231</v>
      </c>
      <c r="I13" s="44">
        <v>716</v>
      </c>
      <c r="J13" s="44">
        <v>2115</v>
      </c>
      <c r="K13" s="95">
        <v>2381.7000000000003</v>
      </c>
      <c r="L13" s="80">
        <v>3245</v>
      </c>
      <c r="M13" s="81">
        <v>6264</v>
      </c>
      <c r="N13" s="82">
        <f t="shared" si="0"/>
        <v>30583.7</v>
      </c>
    </row>
    <row r="14" spans="1:14" s="273" customFormat="1" ht="15.6" customHeight="1">
      <c r="A14" s="83" t="s">
        <v>293</v>
      </c>
      <c r="B14" s="84">
        <v>0</v>
      </c>
      <c r="C14" s="85">
        <v>0</v>
      </c>
      <c r="D14" s="85">
        <v>0</v>
      </c>
      <c r="E14" s="90">
        <v>0</v>
      </c>
      <c r="F14" s="89">
        <v>0</v>
      </c>
      <c r="G14" s="87">
        <v>0</v>
      </c>
      <c r="H14" s="78">
        <v>0</v>
      </c>
      <c r="I14" s="44">
        <v>25</v>
      </c>
      <c r="J14" s="44">
        <v>0</v>
      </c>
      <c r="K14" s="95">
        <v>0</v>
      </c>
      <c r="L14" s="80">
        <v>0</v>
      </c>
      <c r="M14" s="81">
        <v>0</v>
      </c>
      <c r="N14" s="82">
        <f t="shared" si="0"/>
        <v>25</v>
      </c>
    </row>
    <row r="15" spans="1:14" ht="15.6" customHeight="1">
      <c r="A15" s="83" t="s">
        <v>73</v>
      </c>
      <c r="B15" s="84">
        <v>0</v>
      </c>
      <c r="C15" s="85">
        <v>1500</v>
      </c>
      <c r="D15" s="85">
        <v>500</v>
      </c>
      <c r="E15" s="86">
        <v>1200</v>
      </c>
      <c r="F15" s="85">
        <v>1100</v>
      </c>
      <c r="G15" s="87">
        <v>1600</v>
      </c>
      <c r="H15" s="78">
        <v>2935</v>
      </c>
      <c r="I15" s="44">
        <v>1231</v>
      </c>
      <c r="J15" s="44">
        <v>2778</v>
      </c>
      <c r="K15" s="95">
        <v>3120</v>
      </c>
      <c r="L15" s="80">
        <v>3300</v>
      </c>
      <c r="M15" s="81">
        <v>1211</v>
      </c>
      <c r="N15" s="82">
        <f t="shared" si="0"/>
        <v>20475</v>
      </c>
    </row>
    <row r="16" spans="1:14" ht="15.6" customHeight="1">
      <c r="A16" s="83" t="s">
        <v>74</v>
      </c>
      <c r="B16" s="84">
        <v>677</v>
      </c>
      <c r="C16" s="85">
        <v>0</v>
      </c>
      <c r="D16" s="85">
        <v>702</v>
      </c>
      <c r="E16" s="90">
        <v>310</v>
      </c>
      <c r="F16" s="89">
        <v>25429</v>
      </c>
      <c r="G16" s="87">
        <v>396</v>
      </c>
      <c r="H16" s="78">
        <v>453</v>
      </c>
      <c r="I16" s="44">
        <v>28466</v>
      </c>
      <c r="J16" s="44">
        <v>520</v>
      </c>
      <c r="K16" s="95">
        <v>540</v>
      </c>
      <c r="L16" s="80">
        <v>27764</v>
      </c>
      <c r="M16" s="81">
        <v>16714</v>
      </c>
      <c r="N16" s="82">
        <f t="shared" si="0"/>
        <v>101971</v>
      </c>
    </row>
    <row r="17" spans="1:14" s="33" customFormat="1" ht="15.6" customHeight="1">
      <c r="A17" s="174" t="s">
        <v>179</v>
      </c>
      <c r="B17" s="84">
        <v>0</v>
      </c>
      <c r="C17" s="85">
        <v>0</v>
      </c>
      <c r="D17" s="85">
        <v>0</v>
      </c>
      <c r="E17" s="90">
        <v>0</v>
      </c>
      <c r="F17" s="89">
        <v>0</v>
      </c>
      <c r="G17" s="87">
        <v>20875</v>
      </c>
      <c r="H17" s="78">
        <v>0</v>
      </c>
      <c r="I17" s="44">
        <v>34589</v>
      </c>
      <c r="J17" s="44">
        <v>0</v>
      </c>
      <c r="K17" s="95">
        <v>0</v>
      </c>
      <c r="L17" s="80">
        <v>0</v>
      </c>
      <c r="M17" s="81">
        <v>0</v>
      </c>
      <c r="N17" s="82">
        <f t="shared" si="0"/>
        <v>55464</v>
      </c>
    </row>
    <row r="18" spans="1:14" ht="15.6" customHeight="1">
      <c r="A18" s="83" t="s">
        <v>75</v>
      </c>
      <c r="B18" s="84">
        <v>717</v>
      </c>
      <c r="C18" s="85">
        <v>123</v>
      </c>
      <c r="D18" s="85">
        <v>0</v>
      </c>
      <c r="E18" s="90">
        <v>0</v>
      </c>
      <c r="F18" s="89">
        <v>0</v>
      </c>
      <c r="G18" s="87">
        <v>0</v>
      </c>
      <c r="H18" s="78">
        <v>49</v>
      </c>
      <c r="I18" s="78">
        <v>25</v>
      </c>
      <c r="J18" s="78">
        <v>264</v>
      </c>
      <c r="K18" s="95">
        <v>0</v>
      </c>
      <c r="L18" s="80">
        <v>330</v>
      </c>
      <c r="M18" s="81">
        <v>48</v>
      </c>
      <c r="N18" s="82">
        <f t="shared" si="0"/>
        <v>1556</v>
      </c>
    </row>
    <row r="19" spans="1:14" s="33" customFormat="1" ht="15.6" customHeight="1">
      <c r="A19" s="83" t="s">
        <v>120</v>
      </c>
      <c r="B19" s="84">
        <v>0</v>
      </c>
      <c r="C19" s="85">
        <v>7100</v>
      </c>
      <c r="D19" s="85">
        <v>0</v>
      </c>
      <c r="E19" s="90">
        <v>26700</v>
      </c>
      <c r="F19" s="46">
        <v>57736</v>
      </c>
      <c r="G19" s="87">
        <v>34124</v>
      </c>
      <c r="H19" s="78">
        <v>52058</v>
      </c>
      <c r="I19" s="78">
        <v>59770</v>
      </c>
      <c r="J19" s="78">
        <v>15295</v>
      </c>
      <c r="K19" s="95">
        <v>38647.199999999997</v>
      </c>
      <c r="L19" s="80">
        <v>8972</v>
      </c>
      <c r="M19" s="81">
        <v>8500</v>
      </c>
      <c r="N19" s="82">
        <f t="shared" si="0"/>
        <v>308902.2</v>
      </c>
    </row>
    <row r="20" spans="1:14" s="33" customFormat="1" ht="15.6" customHeight="1">
      <c r="A20" s="83" t="s">
        <v>123</v>
      </c>
      <c r="B20" s="84">
        <v>0</v>
      </c>
      <c r="C20" s="85">
        <v>0</v>
      </c>
      <c r="D20" s="85">
        <v>76</v>
      </c>
      <c r="E20" s="90">
        <v>0</v>
      </c>
      <c r="F20" s="89">
        <v>0</v>
      </c>
      <c r="G20" s="87">
        <v>76</v>
      </c>
      <c r="H20" s="78">
        <v>0</v>
      </c>
      <c r="I20" s="78">
        <v>76</v>
      </c>
      <c r="J20" s="78">
        <v>0</v>
      </c>
      <c r="K20" s="95">
        <v>76</v>
      </c>
      <c r="L20" s="80">
        <v>164</v>
      </c>
      <c r="M20" s="81">
        <v>0</v>
      </c>
      <c r="N20" s="82">
        <f t="shared" si="0"/>
        <v>468</v>
      </c>
    </row>
    <row r="21" spans="1:14" ht="15.6" customHeight="1">
      <c r="A21" s="83" t="s">
        <v>103</v>
      </c>
      <c r="B21" s="84">
        <v>682</v>
      </c>
      <c r="C21" s="85">
        <v>594</v>
      </c>
      <c r="D21" s="85">
        <v>786</v>
      </c>
      <c r="E21" s="90">
        <v>758</v>
      </c>
      <c r="F21" s="89">
        <v>831</v>
      </c>
      <c r="G21" s="87">
        <v>1495</v>
      </c>
      <c r="H21" s="78">
        <v>1149</v>
      </c>
      <c r="I21" s="78">
        <v>708</v>
      </c>
      <c r="J21" s="78">
        <v>3020</v>
      </c>
      <c r="K21" s="95">
        <v>2866.2</v>
      </c>
      <c r="L21" s="80">
        <v>1982</v>
      </c>
      <c r="M21" s="81">
        <v>2973</v>
      </c>
      <c r="N21" s="82">
        <f t="shared" si="0"/>
        <v>17844.2</v>
      </c>
    </row>
    <row r="22" spans="1:14" ht="14.45" customHeight="1">
      <c r="A22" s="91"/>
      <c r="B22" s="84"/>
      <c r="C22" s="85"/>
      <c r="D22" s="85"/>
      <c r="E22" s="90"/>
      <c r="F22" s="90"/>
      <c r="G22" s="92"/>
      <c r="H22" s="78"/>
      <c r="I22" s="44"/>
      <c r="J22" s="44"/>
      <c r="K22" s="176"/>
      <c r="L22" s="80"/>
      <c r="M22" s="81"/>
      <c r="N22" s="82"/>
    </row>
    <row r="23" spans="1:14" ht="15.6" customHeight="1">
      <c r="A23" s="93" t="s">
        <v>79</v>
      </c>
      <c r="B23" s="94">
        <f>SUM(B5:B22)</f>
        <v>3750</v>
      </c>
      <c r="C23" s="94">
        <f>SUM(C5:C22)</f>
        <v>12919</v>
      </c>
      <c r="D23" s="94">
        <f>SUM(D5:D22)</f>
        <v>12768</v>
      </c>
      <c r="E23" s="94">
        <f>SUM(E5:E22)</f>
        <v>40178</v>
      </c>
      <c r="F23" s="94">
        <f t="shared" ref="F23:M23" si="1">SUM(F5:F21)</f>
        <v>128873</v>
      </c>
      <c r="G23" s="94">
        <f t="shared" si="1"/>
        <v>80706</v>
      </c>
      <c r="H23" s="94">
        <f t="shared" si="1"/>
        <v>72679</v>
      </c>
      <c r="I23" s="94">
        <f t="shared" si="1"/>
        <v>178983</v>
      </c>
      <c r="J23" s="94">
        <f t="shared" si="1"/>
        <v>77339</v>
      </c>
      <c r="K23" s="94">
        <f t="shared" si="1"/>
        <v>82984.799999999988</v>
      </c>
      <c r="L23" s="94">
        <f t="shared" si="1"/>
        <v>77050</v>
      </c>
      <c r="M23" s="94">
        <f t="shared" si="1"/>
        <v>60111</v>
      </c>
      <c r="N23" s="82">
        <f>SUM(B23:M23)</f>
        <v>828340.8</v>
      </c>
    </row>
    <row r="24" spans="1:14" ht="18.75">
      <c r="A24" s="96" t="s">
        <v>198</v>
      </c>
      <c r="B24" s="97">
        <f t="shared" ref="B24:M24" si="2">B23*1.06</f>
        <v>3975</v>
      </c>
      <c r="C24" s="397">
        <f t="shared" si="2"/>
        <v>13694.140000000001</v>
      </c>
      <c r="D24" s="397">
        <f t="shared" si="2"/>
        <v>13534.08</v>
      </c>
      <c r="E24" s="397">
        <f t="shared" si="2"/>
        <v>42588.68</v>
      </c>
      <c r="F24" s="397">
        <f t="shared" si="2"/>
        <v>136605.38</v>
      </c>
      <c r="G24" s="397">
        <f t="shared" si="2"/>
        <v>85548.36</v>
      </c>
      <c r="H24" s="397">
        <f t="shared" si="2"/>
        <v>77039.740000000005</v>
      </c>
      <c r="I24" s="397">
        <f t="shared" si="2"/>
        <v>189721.98</v>
      </c>
      <c r="J24" s="397">
        <f t="shared" si="2"/>
        <v>81979.340000000011</v>
      </c>
      <c r="K24" s="397">
        <f t="shared" si="2"/>
        <v>87963.887999999992</v>
      </c>
      <c r="L24" s="397">
        <f t="shared" si="2"/>
        <v>81673</v>
      </c>
      <c r="M24" s="397">
        <f t="shared" si="2"/>
        <v>63717.66</v>
      </c>
      <c r="N24" s="178">
        <f>SUM(B24:M24)</f>
        <v>878041.24800000002</v>
      </c>
    </row>
    <row r="25" spans="1:14" ht="13.15" customHeight="1">
      <c r="A25" s="50"/>
      <c r="B25" s="51"/>
      <c r="C25" s="51"/>
      <c r="D25" s="51"/>
      <c r="E25" s="52"/>
      <c r="F25" s="51"/>
      <c r="G25" s="52"/>
      <c r="H25" s="51"/>
      <c r="I25" s="51"/>
      <c r="J25" s="51"/>
      <c r="K25" s="51"/>
      <c r="L25" s="51"/>
      <c r="M25" s="51"/>
      <c r="N25" s="53"/>
    </row>
    <row r="26" spans="1:14" s="35" customFormat="1" ht="15" customHeight="1">
      <c r="A26" s="656" t="s">
        <v>160</v>
      </c>
      <c r="B26" s="656"/>
      <c r="C26" s="656"/>
      <c r="D26" s="656"/>
      <c r="E26" s="656"/>
      <c r="F26" s="139"/>
      <c r="G26" s="167"/>
      <c r="H26" s="139"/>
      <c r="I26" s="139"/>
      <c r="J26" s="139"/>
      <c r="K26" s="139"/>
      <c r="L26" s="139"/>
      <c r="M26" s="139"/>
      <c r="N26" s="139"/>
    </row>
    <row r="27" spans="1:14" s="5" customFormat="1" ht="15" customHeight="1">
      <c r="A27" s="660" t="s">
        <v>169</v>
      </c>
      <c r="B27" s="660"/>
      <c r="C27" s="660"/>
      <c r="D27" s="660"/>
      <c r="E27" s="660"/>
      <c r="F27" s="660"/>
      <c r="G27" s="660"/>
      <c r="H27" s="660"/>
      <c r="I27" s="660"/>
      <c r="J27" s="660"/>
      <c r="K27" s="660"/>
      <c r="L27" s="660"/>
      <c r="M27" s="660"/>
      <c r="N27" s="660"/>
    </row>
    <row r="28" spans="1:14" s="5" customFormat="1" ht="14.45" customHeight="1">
      <c r="A28" s="660"/>
      <c r="B28" s="660"/>
      <c r="C28" s="660"/>
      <c r="D28" s="660"/>
      <c r="E28" s="660"/>
      <c r="F28" s="660"/>
      <c r="G28" s="660"/>
      <c r="H28" s="660"/>
      <c r="I28" s="660"/>
      <c r="J28" s="660"/>
      <c r="K28" s="660"/>
      <c r="L28" s="660"/>
      <c r="M28" s="660"/>
      <c r="N28" s="660"/>
    </row>
    <row r="29" spans="1:14" s="35" customFormat="1" ht="14.45" customHeight="1">
      <c r="A29" s="656" t="s">
        <v>101</v>
      </c>
      <c r="B29" s="656"/>
      <c r="C29" s="656"/>
      <c r="D29" s="656"/>
      <c r="E29" s="656"/>
      <c r="F29" s="656"/>
      <c r="G29" s="656"/>
      <c r="H29" s="169"/>
      <c r="I29" s="139"/>
      <c r="J29" s="139"/>
      <c r="K29" s="139"/>
      <c r="L29" s="139"/>
      <c r="M29" s="139"/>
      <c r="N29" s="170"/>
    </row>
    <row r="30" spans="1:14" s="274" customFormat="1" ht="16.899999999999999" customHeight="1">
      <c r="A30" s="98" t="s">
        <v>313</v>
      </c>
      <c r="B30" s="98"/>
      <c r="C30" s="98"/>
      <c r="D30" s="98"/>
      <c r="E30" s="98"/>
      <c r="F30" s="98"/>
      <c r="G30" s="98"/>
      <c r="H30" s="98"/>
      <c r="I30" s="98"/>
      <c r="J30" s="98"/>
      <c r="K30" s="98"/>
      <c r="L30" s="98"/>
      <c r="M30" s="98"/>
      <c r="N30" s="170"/>
    </row>
    <row r="31" spans="1:14" s="35" customFormat="1" ht="14.25" customHeight="1">
      <c r="A31" s="656" t="s">
        <v>176</v>
      </c>
      <c r="B31" s="656"/>
      <c r="C31" s="656"/>
      <c r="D31" s="656"/>
      <c r="E31" s="139"/>
      <c r="F31" s="139"/>
      <c r="G31" s="168"/>
      <c r="H31" s="169"/>
      <c r="I31" s="139"/>
      <c r="J31" s="139"/>
      <c r="K31" s="139"/>
      <c r="L31" s="139"/>
      <c r="M31" s="139"/>
      <c r="N31" s="170"/>
    </row>
    <row r="75" spans="1:1">
      <c r="A75" t="s">
        <v>312</v>
      </c>
    </row>
  </sheetData>
  <mergeCells count="6">
    <mergeCell ref="A31:D31"/>
    <mergeCell ref="A26:E26"/>
    <mergeCell ref="A1:N1"/>
    <mergeCell ref="A27:N28"/>
    <mergeCell ref="B3:M3"/>
    <mergeCell ref="A29:G29"/>
  </mergeCells>
  <phoneticPr fontId="37" type="noConversion"/>
  <pageMargins left="0.5" right="0.17" top="1" bottom="0.17" header="0.3" footer="0.17"/>
  <pageSetup scale="80" orientation="landscape" r:id="rId1"/>
  <headerFooter differentOddEven="1" alignWithMargins="0"/>
  <ignoredErrors>
    <ignoredError sqref="N23"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V53"/>
  <sheetViews>
    <sheetView topLeftCell="A18" zoomScaleNormal="100" zoomScaleSheetLayoutView="75" workbookViewId="0">
      <selection activeCell="S50" sqref="S50"/>
    </sheetView>
  </sheetViews>
  <sheetFormatPr defaultColWidth="8.85546875" defaultRowHeight="12.75"/>
  <cols>
    <col min="1" max="1" width="20" style="38" customWidth="1"/>
    <col min="2" max="2" width="12.5703125" style="38" customWidth="1"/>
    <col min="3" max="4" width="9.140625" style="38" customWidth="1"/>
    <col min="5" max="5" width="9.140625" style="39" customWidth="1"/>
    <col min="6" max="13" width="9.140625" style="38" customWidth="1"/>
    <col min="14" max="14" width="10.28515625" style="5" customWidth="1"/>
    <col min="15" max="16" width="9.7109375" style="5" customWidth="1"/>
    <col min="17" max="17" width="10.28515625" style="5" customWidth="1"/>
    <col min="18" max="19" width="14.28515625" style="38" customWidth="1"/>
    <col min="20" max="20" width="24.28515625" style="273" customWidth="1"/>
    <col min="21" max="21" width="8.85546875" style="38"/>
    <col min="22" max="22" width="8.85546875" style="273"/>
    <col min="23" max="16384" width="8.85546875" style="38"/>
  </cols>
  <sheetData>
    <row r="1" spans="1:20" s="21" customFormat="1" ht="24.6" customHeight="1">
      <c r="A1" s="284" t="s">
        <v>298</v>
      </c>
      <c r="B1" s="284"/>
      <c r="C1" s="284"/>
      <c r="D1" s="284"/>
      <c r="E1" s="284"/>
      <c r="F1" s="284"/>
      <c r="G1" s="284"/>
      <c r="H1" s="284"/>
      <c r="I1" s="284"/>
      <c r="J1" s="284"/>
      <c r="K1" s="284"/>
      <c r="L1" s="284"/>
      <c r="M1" s="284"/>
      <c r="N1" s="284"/>
      <c r="O1" s="284"/>
      <c r="P1" s="284"/>
      <c r="Q1" s="284"/>
      <c r="R1" s="284"/>
      <c r="S1" s="284"/>
    </row>
    <row r="2" spans="1:20" ht="36.6" customHeight="1">
      <c r="A2" s="603"/>
      <c r="B2" s="604" t="s">
        <v>187</v>
      </c>
      <c r="C2" s="605" t="s">
        <v>237</v>
      </c>
      <c r="D2" s="605" t="s">
        <v>238</v>
      </c>
      <c r="E2" s="605" t="s">
        <v>239</v>
      </c>
      <c r="F2" s="605" t="s">
        <v>235</v>
      </c>
      <c r="G2" s="605" t="s">
        <v>236</v>
      </c>
      <c r="H2" s="605" t="s">
        <v>228</v>
      </c>
      <c r="I2" s="605" t="s">
        <v>229</v>
      </c>
      <c r="J2" s="605" t="s">
        <v>230</v>
      </c>
      <c r="K2" s="605" t="s">
        <v>231</v>
      </c>
      <c r="L2" s="605" t="s">
        <v>232</v>
      </c>
      <c r="M2" s="605" t="s">
        <v>233</v>
      </c>
      <c r="N2" s="623" t="s">
        <v>332</v>
      </c>
      <c r="O2" s="623" t="s">
        <v>328</v>
      </c>
      <c r="P2" s="623" t="s">
        <v>326</v>
      </c>
      <c r="Q2" s="624" t="s">
        <v>327</v>
      </c>
      <c r="R2" s="667" t="s">
        <v>335</v>
      </c>
      <c r="S2" s="668"/>
      <c r="T2" s="669"/>
    </row>
    <row r="3" spans="1:20" ht="45.6" customHeight="1">
      <c r="A3" s="606"/>
      <c r="B3" s="604" t="s">
        <v>329</v>
      </c>
      <c r="C3" s="607">
        <v>44137</v>
      </c>
      <c r="D3" s="607">
        <v>44165</v>
      </c>
      <c r="E3" s="607">
        <v>44193</v>
      </c>
      <c r="F3" s="607">
        <v>44228</v>
      </c>
      <c r="G3" s="607">
        <v>44256</v>
      </c>
      <c r="H3" s="607">
        <v>44284</v>
      </c>
      <c r="I3" s="607">
        <v>44319</v>
      </c>
      <c r="J3" s="607">
        <v>44348</v>
      </c>
      <c r="K3" s="607">
        <v>44375</v>
      </c>
      <c r="L3" s="607">
        <v>44411</v>
      </c>
      <c r="M3" s="607">
        <v>44438</v>
      </c>
      <c r="N3" s="625">
        <v>44469</v>
      </c>
      <c r="O3" s="626">
        <v>44500</v>
      </c>
      <c r="P3" s="627">
        <v>44529</v>
      </c>
      <c r="Q3" s="628">
        <v>44561</v>
      </c>
      <c r="R3" s="629" t="s">
        <v>331</v>
      </c>
      <c r="S3" s="629" t="s">
        <v>196</v>
      </c>
      <c r="T3" s="629" t="s">
        <v>296</v>
      </c>
    </row>
    <row r="4" spans="1:20" ht="13.7" customHeight="1">
      <c r="A4" s="103"/>
      <c r="B4" s="70"/>
      <c r="C4" s="664" t="s">
        <v>38</v>
      </c>
      <c r="D4" s="665"/>
      <c r="E4" s="665"/>
      <c r="F4" s="665"/>
      <c r="G4" s="665"/>
      <c r="H4" s="665"/>
      <c r="I4" s="665"/>
      <c r="J4" s="665"/>
      <c r="K4" s="665"/>
      <c r="L4" s="665"/>
      <c r="M4" s="665"/>
      <c r="N4" s="665"/>
      <c r="O4" s="608"/>
      <c r="P4" s="608"/>
      <c r="Q4" s="608"/>
      <c r="R4" s="609"/>
      <c r="S4" s="609"/>
      <c r="T4" s="609"/>
    </row>
    <row r="5" spans="1:20" ht="15.75" customHeight="1">
      <c r="A5" s="54" t="s">
        <v>0</v>
      </c>
      <c r="B5" s="610">
        <v>5020</v>
      </c>
      <c r="C5" s="584">
        <v>14246</v>
      </c>
      <c r="D5" s="46">
        <v>19238</v>
      </c>
      <c r="E5" s="470">
        <v>0</v>
      </c>
      <c r="F5" s="46">
        <v>1238</v>
      </c>
      <c r="G5" s="46">
        <v>827</v>
      </c>
      <c r="H5" s="46">
        <v>413</v>
      </c>
      <c r="I5" s="46">
        <v>0</v>
      </c>
      <c r="J5" s="46">
        <v>196</v>
      </c>
      <c r="K5" s="46">
        <v>104</v>
      </c>
      <c r="L5" s="470">
        <v>232</v>
      </c>
      <c r="M5" s="470">
        <v>103</v>
      </c>
      <c r="N5" s="46">
        <v>9166</v>
      </c>
      <c r="O5" s="611">
        <v>2858</v>
      </c>
      <c r="P5" s="611"/>
      <c r="Q5" s="611">
        <v>738</v>
      </c>
      <c r="R5" s="620">
        <f>SUM(C5:Q5)</f>
        <v>49359</v>
      </c>
      <c r="S5" s="612">
        <v>55534</v>
      </c>
      <c r="T5" s="613">
        <f>S5-R5</f>
        <v>6175</v>
      </c>
    </row>
    <row r="6" spans="1:20" ht="15.75" customHeight="1">
      <c r="A6" s="54" t="s">
        <v>80</v>
      </c>
      <c r="B6" s="610">
        <v>25113</v>
      </c>
      <c r="C6" s="584">
        <v>0</v>
      </c>
      <c r="D6" s="46">
        <v>59582</v>
      </c>
      <c r="E6" s="470">
        <v>23509</v>
      </c>
      <c r="F6" s="46">
        <v>0</v>
      </c>
      <c r="G6" s="46">
        <v>0</v>
      </c>
      <c r="H6" s="46">
        <v>0</v>
      </c>
      <c r="I6" s="46">
        <v>0</v>
      </c>
      <c r="J6" s="46">
        <v>0</v>
      </c>
      <c r="K6" s="46">
        <v>0</v>
      </c>
      <c r="L6" s="470">
        <v>0</v>
      </c>
      <c r="M6" s="470">
        <v>0</v>
      </c>
      <c r="N6" s="46">
        <v>20958</v>
      </c>
      <c r="O6" s="611"/>
      <c r="P6" s="611"/>
      <c r="Q6" s="611">
        <v>3144</v>
      </c>
      <c r="R6" s="620">
        <f t="shared" ref="R6:R44" si="0">SUM(C6:Q6)</f>
        <v>107193</v>
      </c>
      <c r="S6" s="612">
        <v>107194</v>
      </c>
      <c r="T6" s="613">
        <f t="shared" ref="T6:T44" si="1">S6-R6</f>
        <v>1</v>
      </c>
    </row>
    <row r="7" spans="1:20" ht="15.75" customHeight="1">
      <c r="A7" s="54" t="s">
        <v>1</v>
      </c>
      <c r="B7" s="610">
        <v>0</v>
      </c>
      <c r="C7" s="584">
        <v>0</v>
      </c>
      <c r="D7" s="46">
        <v>0</v>
      </c>
      <c r="E7" s="470">
        <v>2122</v>
      </c>
      <c r="F7" s="46">
        <v>0</v>
      </c>
      <c r="G7" s="46">
        <v>0</v>
      </c>
      <c r="H7" s="46">
        <v>0</v>
      </c>
      <c r="I7" s="46">
        <v>0</v>
      </c>
      <c r="J7" s="46">
        <v>0</v>
      </c>
      <c r="K7" s="46">
        <v>51</v>
      </c>
      <c r="L7" s="470">
        <v>0</v>
      </c>
      <c r="M7" s="470">
        <v>0</v>
      </c>
      <c r="N7" s="46">
        <v>0</v>
      </c>
      <c r="O7" s="611"/>
      <c r="P7" s="611"/>
      <c r="Q7" s="611"/>
      <c r="R7" s="620">
        <f t="shared" si="0"/>
        <v>2173</v>
      </c>
      <c r="S7" s="612">
        <v>6371</v>
      </c>
      <c r="T7" s="613">
        <f t="shared" si="1"/>
        <v>4198</v>
      </c>
    </row>
    <row r="8" spans="1:20" ht="15.75" customHeight="1">
      <c r="A8" s="54" t="s">
        <v>2</v>
      </c>
      <c r="B8" s="610">
        <v>0</v>
      </c>
      <c r="C8" s="584">
        <v>0</v>
      </c>
      <c r="D8" s="46">
        <v>0</v>
      </c>
      <c r="E8" s="470">
        <v>0</v>
      </c>
      <c r="F8" s="46">
        <v>0</v>
      </c>
      <c r="G8" s="46">
        <v>0</v>
      </c>
      <c r="H8" s="46">
        <v>0</v>
      </c>
      <c r="I8" s="46">
        <v>0</v>
      </c>
      <c r="J8" s="46">
        <v>0</v>
      </c>
      <c r="K8" s="46">
        <v>0</v>
      </c>
      <c r="L8" s="470">
        <v>0</v>
      </c>
      <c r="M8" s="470">
        <v>12598</v>
      </c>
      <c r="N8" s="46">
        <v>0</v>
      </c>
      <c r="O8" s="611">
        <v>1193</v>
      </c>
      <c r="P8" s="611"/>
      <c r="Q8" s="611"/>
      <c r="R8" s="620">
        <f t="shared" si="0"/>
        <v>13791</v>
      </c>
      <c r="S8" s="612">
        <v>14208</v>
      </c>
      <c r="T8" s="613">
        <f t="shared" si="1"/>
        <v>417</v>
      </c>
    </row>
    <row r="9" spans="1:20" ht="15.75" customHeight="1">
      <c r="A9" s="54" t="s">
        <v>3</v>
      </c>
      <c r="B9" s="610">
        <v>9284</v>
      </c>
      <c r="C9" s="584">
        <v>272</v>
      </c>
      <c r="D9" s="46">
        <v>0</v>
      </c>
      <c r="E9" s="470">
        <v>0</v>
      </c>
      <c r="F9" s="46">
        <v>5435</v>
      </c>
      <c r="G9" s="46">
        <v>0</v>
      </c>
      <c r="H9" s="46">
        <v>0</v>
      </c>
      <c r="I9" s="46">
        <v>733</v>
      </c>
      <c r="J9" s="46">
        <v>0</v>
      </c>
      <c r="K9" s="46">
        <v>984</v>
      </c>
      <c r="L9" s="470">
        <v>0</v>
      </c>
      <c r="M9" s="470">
        <v>0</v>
      </c>
      <c r="N9" s="46">
        <v>0</v>
      </c>
      <c r="O9" s="611"/>
      <c r="P9" s="611">
        <v>785</v>
      </c>
      <c r="Q9" s="611"/>
      <c r="R9" s="620">
        <f t="shared" si="0"/>
        <v>8209</v>
      </c>
      <c r="S9" s="612">
        <v>10331</v>
      </c>
      <c r="T9" s="613">
        <f t="shared" si="1"/>
        <v>2122</v>
      </c>
    </row>
    <row r="10" spans="1:20" ht="15.75" customHeight="1">
      <c r="A10" s="54" t="s">
        <v>37</v>
      </c>
      <c r="B10" s="610">
        <v>79789</v>
      </c>
      <c r="C10" s="584">
        <v>2913</v>
      </c>
      <c r="D10" s="46">
        <v>48718</v>
      </c>
      <c r="E10" s="470">
        <v>29487</v>
      </c>
      <c r="F10" s="46">
        <v>39145</v>
      </c>
      <c r="G10" s="46">
        <v>0</v>
      </c>
      <c r="H10" s="46">
        <v>0</v>
      </c>
      <c r="I10" s="46">
        <v>0</v>
      </c>
      <c r="J10" s="46">
        <v>0</v>
      </c>
      <c r="K10" s="46">
        <v>0</v>
      </c>
      <c r="L10" s="470">
        <v>0</v>
      </c>
      <c r="M10" s="470">
        <v>0</v>
      </c>
      <c r="N10" s="46">
        <v>13361</v>
      </c>
      <c r="O10" s="611">
        <v>15648</v>
      </c>
      <c r="P10" s="611"/>
      <c r="Q10" s="611">
        <v>5482</v>
      </c>
      <c r="R10" s="620">
        <f t="shared" si="0"/>
        <v>154754</v>
      </c>
      <c r="S10" s="612">
        <v>187268</v>
      </c>
      <c r="T10" s="613">
        <f t="shared" si="1"/>
        <v>32514</v>
      </c>
    </row>
    <row r="11" spans="1:20" ht="15.75" customHeight="1">
      <c r="A11" s="54" t="s">
        <v>4</v>
      </c>
      <c r="B11" s="610">
        <v>165</v>
      </c>
      <c r="C11" s="584">
        <v>1046</v>
      </c>
      <c r="D11" s="46">
        <v>2953</v>
      </c>
      <c r="E11" s="470">
        <v>2554</v>
      </c>
      <c r="F11" s="46">
        <v>2598</v>
      </c>
      <c r="G11" s="46">
        <v>1538</v>
      </c>
      <c r="H11" s="46">
        <v>2078</v>
      </c>
      <c r="I11" s="46">
        <v>2887</v>
      </c>
      <c r="J11" s="46">
        <v>1522</v>
      </c>
      <c r="K11" s="46">
        <v>424</v>
      </c>
      <c r="L11" s="470">
        <v>2358</v>
      </c>
      <c r="M11" s="470">
        <v>3131</v>
      </c>
      <c r="N11" s="46">
        <v>3017</v>
      </c>
      <c r="O11" s="611">
        <v>2259</v>
      </c>
      <c r="P11" s="611">
        <v>587</v>
      </c>
      <c r="Q11" s="611">
        <v>903</v>
      </c>
      <c r="R11" s="620">
        <f t="shared" si="0"/>
        <v>29855</v>
      </c>
      <c r="S11" s="612">
        <v>30995</v>
      </c>
      <c r="T11" s="613">
        <f t="shared" si="1"/>
        <v>1140</v>
      </c>
    </row>
    <row r="12" spans="1:20" ht="15.75" customHeight="1">
      <c r="A12" s="54" t="s">
        <v>5</v>
      </c>
      <c r="B12" s="610">
        <v>0</v>
      </c>
      <c r="C12" s="584">
        <v>0</v>
      </c>
      <c r="D12" s="46">
        <v>0</v>
      </c>
      <c r="E12" s="470">
        <v>0</v>
      </c>
      <c r="F12" s="46">
        <v>0</v>
      </c>
      <c r="G12" s="46">
        <v>0</v>
      </c>
      <c r="H12" s="46">
        <v>0</v>
      </c>
      <c r="I12" s="46">
        <v>0</v>
      </c>
      <c r="J12" s="46">
        <v>0</v>
      </c>
      <c r="K12" s="46">
        <v>0</v>
      </c>
      <c r="L12" s="470">
        <v>0</v>
      </c>
      <c r="M12" s="470">
        <v>0</v>
      </c>
      <c r="N12" s="46">
        <v>0</v>
      </c>
      <c r="O12" s="611"/>
      <c r="P12" s="611"/>
      <c r="Q12" s="611"/>
      <c r="R12" s="620">
        <f t="shared" si="0"/>
        <v>0</v>
      </c>
      <c r="S12" s="612">
        <v>0</v>
      </c>
      <c r="T12" s="613">
        <f t="shared" si="1"/>
        <v>0</v>
      </c>
    </row>
    <row r="13" spans="1:20" ht="15.75" customHeight="1">
      <c r="A13" s="54" t="s">
        <v>6</v>
      </c>
      <c r="B13" s="610">
        <v>0</v>
      </c>
      <c r="C13" s="584">
        <v>0</v>
      </c>
      <c r="D13" s="46">
        <v>0</v>
      </c>
      <c r="E13" s="470">
        <v>0</v>
      </c>
      <c r="F13" s="46">
        <v>0</v>
      </c>
      <c r="G13" s="46">
        <v>0</v>
      </c>
      <c r="H13" s="46">
        <v>15796</v>
      </c>
      <c r="I13" s="46">
        <v>0</v>
      </c>
      <c r="J13" s="46">
        <v>0</v>
      </c>
      <c r="K13" s="46">
        <v>0</v>
      </c>
      <c r="L13" s="470">
        <v>26</v>
      </c>
      <c r="M13" s="470">
        <v>0</v>
      </c>
      <c r="N13" s="46">
        <v>0</v>
      </c>
      <c r="O13" s="611">
        <v>2981</v>
      </c>
      <c r="P13" s="611">
        <v>568</v>
      </c>
      <c r="Q13" s="611"/>
      <c r="R13" s="620">
        <f t="shared" si="0"/>
        <v>19371</v>
      </c>
      <c r="S13" s="612">
        <v>19371</v>
      </c>
      <c r="T13" s="613">
        <f t="shared" si="1"/>
        <v>0</v>
      </c>
    </row>
    <row r="14" spans="1:20" ht="15.75" customHeight="1">
      <c r="A14" s="54" t="s">
        <v>7</v>
      </c>
      <c r="B14" s="610">
        <v>0</v>
      </c>
      <c r="C14" s="584">
        <v>0</v>
      </c>
      <c r="D14" s="46">
        <v>0</v>
      </c>
      <c r="E14" s="470">
        <v>0</v>
      </c>
      <c r="F14" s="46">
        <v>0</v>
      </c>
      <c r="G14" s="46">
        <v>0</v>
      </c>
      <c r="H14" s="46">
        <v>0</v>
      </c>
      <c r="I14" s="46">
        <v>0</v>
      </c>
      <c r="J14" s="46">
        <v>0</v>
      </c>
      <c r="K14" s="46">
        <v>0</v>
      </c>
      <c r="L14" s="470">
        <v>0</v>
      </c>
      <c r="M14" s="470">
        <v>0</v>
      </c>
      <c r="N14" s="46">
        <v>0</v>
      </c>
      <c r="O14" s="611"/>
      <c r="P14" s="611"/>
      <c r="Q14" s="611"/>
      <c r="R14" s="620">
        <f t="shared" si="0"/>
        <v>0</v>
      </c>
      <c r="S14" s="612">
        <v>0</v>
      </c>
      <c r="T14" s="613">
        <f t="shared" si="1"/>
        <v>0</v>
      </c>
    </row>
    <row r="15" spans="1:20" ht="15.75" customHeight="1">
      <c r="A15" s="54" t="s">
        <v>8</v>
      </c>
      <c r="B15" s="610">
        <v>0</v>
      </c>
      <c r="C15" s="584">
        <v>0</v>
      </c>
      <c r="D15" s="46">
        <v>0</v>
      </c>
      <c r="E15" s="470">
        <v>0</v>
      </c>
      <c r="F15" s="46">
        <v>306</v>
      </c>
      <c r="G15" s="46">
        <v>15884</v>
      </c>
      <c r="H15" s="46">
        <v>85528</v>
      </c>
      <c r="I15" s="46">
        <v>7635</v>
      </c>
      <c r="J15" s="46">
        <v>33419</v>
      </c>
      <c r="K15" s="46">
        <v>22437</v>
      </c>
      <c r="L15" s="470">
        <v>17863</v>
      </c>
      <c r="M15" s="470">
        <v>339</v>
      </c>
      <c r="N15" s="46">
        <v>16613</v>
      </c>
      <c r="O15" s="611">
        <v>12444</v>
      </c>
      <c r="P15" s="611"/>
      <c r="Q15" s="611"/>
      <c r="R15" s="620">
        <f t="shared" si="0"/>
        <v>212468</v>
      </c>
      <c r="S15" s="612">
        <v>227303</v>
      </c>
      <c r="T15" s="613">
        <f t="shared" si="1"/>
        <v>14835</v>
      </c>
    </row>
    <row r="16" spans="1:20" ht="15.75" customHeight="1">
      <c r="A16" s="54" t="s">
        <v>9</v>
      </c>
      <c r="B16" s="610">
        <v>0</v>
      </c>
      <c r="C16" s="584">
        <v>43</v>
      </c>
      <c r="D16" s="46">
        <v>0</v>
      </c>
      <c r="E16" s="470">
        <v>11376</v>
      </c>
      <c r="F16" s="46">
        <v>83</v>
      </c>
      <c r="G16" s="46">
        <v>0</v>
      </c>
      <c r="H16" s="46">
        <v>3</v>
      </c>
      <c r="I16" s="46">
        <v>0</v>
      </c>
      <c r="J16" s="46">
        <v>0</v>
      </c>
      <c r="K16" s="46">
        <v>0</v>
      </c>
      <c r="L16" s="470">
        <v>0</v>
      </c>
      <c r="M16" s="470">
        <v>0</v>
      </c>
      <c r="N16" s="46">
        <v>21</v>
      </c>
      <c r="O16" s="611">
        <v>2264</v>
      </c>
      <c r="P16" s="611"/>
      <c r="Q16" s="611"/>
      <c r="R16" s="620">
        <f t="shared" si="0"/>
        <v>13790</v>
      </c>
      <c r="S16" s="612">
        <v>14208</v>
      </c>
      <c r="T16" s="613">
        <f t="shared" si="1"/>
        <v>418</v>
      </c>
    </row>
    <row r="17" spans="1:20" ht="15.75" customHeight="1">
      <c r="A17" s="54" t="s">
        <v>10</v>
      </c>
      <c r="B17" s="610">
        <v>0</v>
      </c>
      <c r="C17" s="584">
        <v>0</v>
      </c>
      <c r="D17" s="46">
        <v>15245</v>
      </c>
      <c r="E17" s="470">
        <v>0</v>
      </c>
      <c r="F17" s="46">
        <v>0</v>
      </c>
      <c r="G17" s="46">
        <v>0</v>
      </c>
      <c r="H17" s="46">
        <v>12134</v>
      </c>
      <c r="I17" s="46">
        <v>0</v>
      </c>
      <c r="J17" s="46">
        <v>0</v>
      </c>
      <c r="K17" s="46">
        <v>0</v>
      </c>
      <c r="L17" s="470">
        <v>2396</v>
      </c>
      <c r="M17" s="470">
        <v>0</v>
      </c>
      <c r="N17" s="46">
        <v>0</v>
      </c>
      <c r="O17" s="611"/>
      <c r="P17" s="611"/>
      <c r="Q17" s="611">
        <v>3804</v>
      </c>
      <c r="R17" s="620">
        <f t="shared" si="0"/>
        <v>33579</v>
      </c>
      <c r="S17" s="612">
        <v>33579</v>
      </c>
      <c r="T17" s="613">
        <f t="shared" si="1"/>
        <v>0</v>
      </c>
    </row>
    <row r="18" spans="1:20" ht="15.75" customHeight="1">
      <c r="A18" s="54" t="s">
        <v>172</v>
      </c>
      <c r="B18" s="610">
        <v>0</v>
      </c>
      <c r="C18" s="584">
        <v>16834</v>
      </c>
      <c r="D18" s="46">
        <v>0</v>
      </c>
      <c r="E18" s="470">
        <v>0</v>
      </c>
      <c r="F18" s="46">
        <v>0</v>
      </c>
      <c r="G18" s="46">
        <v>0</v>
      </c>
      <c r="H18" s="46">
        <v>0</v>
      </c>
      <c r="I18" s="46">
        <v>0</v>
      </c>
      <c r="J18" s="46">
        <v>0</v>
      </c>
      <c r="K18" s="46">
        <v>0</v>
      </c>
      <c r="L18" s="470">
        <v>0</v>
      </c>
      <c r="M18" s="470">
        <v>0</v>
      </c>
      <c r="N18" s="46">
        <v>0</v>
      </c>
      <c r="O18" s="611">
        <v>3209</v>
      </c>
      <c r="P18" s="611">
        <v>606</v>
      </c>
      <c r="Q18" s="611"/>
      <c r="R18" s="620">
        <f t="shared" si="0"/>
        <v>20649</v>
      </c>
      <c r="S18" s="612">
        <v>20664</v>
      </c>
      <c r="T18" s="613">
        <f t="shared" si="1"/>
        <v>15</v>
      </c>
    </row>
    <row r="19" spans="1:20" ht="15.75" customHeight="1">
      <c r="A19" s="54" t="s">
        <v>11</v>
      </c>
      <c r="B19" s="610">
        <v>6900</v>
      </c>
      <c r="C19" s="584">
        <v>5234</v>
      </c>
      <c r="D19" s="46">
        <v>0</v>
      </c>
      <c r="E19" s="470">
        <v>4243</v>
      </c>
      <c r="F19" s="46">
        <v>0</v>
      </c>
      <c r="G19" s="46">
        <v>0</v>
      </c>
      <c r="H19" s="46">
        <v>0</v>
      </c>
      <c r="I19" s="46">
        <v>0</v>
      </c>
      <c r="J19" s="46">
        <v>0</v>
      </c>
      <c r="K19" s="46">
        <v>0</v>
      </c>
      <c r="L19" s="470">
        <v>0</v>
      </c>
      <c r="M19" s="470">
        <v>0</v>
      </c>
      <c r="N19" s="46">
        <v>0</v>
      </c>
      <c r="O19" s="611">
        <v>1482</v>
      </c>
      <c r="P19" s="611"/>
      <c r="Q19" s="611"/>
      <c r="R19" s="620">
        <f t="shared" si="0"/>
        <v>10959</v>
      </c>
      <c r="S19" s="612">
        <v>11623</v>
      </c>
      <c r="T19" s="613">
        <f t="shared" si="1"/>
        <v>664</v>
      </c>
    </row>
    <row r="20" spans="1:20" ht="15.75" customHeight="1">
      <c r="A20" s="54" t="s">
        <v>12</v>
      </c>
      <c r="B20" s="610">
        <v>0</v>
      </c>
      <c r="C20" s="584">
        <v>0</v>
      </c>
      <c r="D20" s="46">
        <v>0</v>
      </c>
      <c r="E20" s="470">
        <v>0</v>
      </c>
      <c r="F20" s="46">
        <v>0</v>
      </c>
      <c r="G20" s="46">
        <v>0</v>
      </c>
      <c r="H20" s="46">
        <v>0</v>
      </c>
      <c r="I20" s="46">
        <v>0</v>
      </c>
      <c r="J20" s="46">
        <v>0</v>
      </c>
      <c r="K20" s="46">
        <v>0</v>
      </c>
      <c r="L20" s="470">
        <v>0</v>
      </c>
      <c r="M20" s="470">
        <v>0</v>
      </c>
      <c r="N20" s="46">
        <v>0</v>
      </c>
      <c r="O20" s="611"/>
      <c r="P20" s="611"/>
      <c r="Q20" s="611"/>
      <c r="R20" s="620">
        <f t="shared" si="0"/>
        <v>0</v>
      </c>
      <c r="S20" s="612">
        <v>0</v>
      </c>
      <c r="T20" s="613">
        <f t="shared" si="1"/>
        <v>0</v>
      </c>
    </row>
    <row r="21" spans="1:20" ht="15.75" customHeight="1">
      <c r="A21" s="54" t="s">
        <v>13</v>
      </c>
      <c r="B21" s="610">
        <v>0</v>
      </c>
      <c r="C21" s="584">
        <v>0</v>
      </c>
      <c r="D21" s="46">
        <v>0</v>
      </c>
      <c r="E21" s="470">
        <v>0</v>
      </c>
      <c r="F21" s="46">
        <v>0</v>
      </c>
      <c r="G21" s="46">
        <v>31823</v>
      </c>
      <c r="H21" s="46">
        <v>10519</v>
      </c>
      <c r="I21" s="46">
        <v>0</v>
      </c>
      <c r="J21" s="46">
        <v>0</v>
      </c>
      <c r="K21" s="46">
        <v>7315</v>
      </c>
      <c r="L21" s="470">
        <v>0</v>
      </c>
      <c r="M21" s="470">
        <v>3734</v>
      </c>
      <c r="N21" s="46">
        <v>6782</v>
      </c>
      <c r="O21" s="611"/>
      <c r="P21" s="611"/>
      <c r="Q21" s="611">
        <v>1177</v>
      </c>
      <c r="R21" s="620">
        <f t="shared" si="0"/>
        <v>61350</v>
      </c>
      <c r="S21" s="612">
        <v>61992</v>
      </c>
      <c r="T21" s="613">
        <f t="shared" si="1"/>
        <v>642</v>
      </c>
    </row>
    <row r="22" spans="1:20" ht="15.75" customHeight="1">
      <c r="A22" s="54" t="s">
        <v>14</v>
      </c>
      <c r="B22" s="610">
        <v>0</v>
      </c>
      <c r="C22" s="584">
        <v>0</v>
      </c>
      <c r="D22" s="46">
        <v>12636</v>
      </c>
      <c r="E22" s="470">
        <v>0</v>
      </c>
      <c r="F22" s="46">
        <v>0</v>
      </c>
      <c r="G22" s="46">
        <v>0</v>
      </c>
      <c r="H22" s="46">
        <v>0</v>
      </c>
      <c r="I22" s="46">
        <v>0</v>
      </c>
      <c r="J22" s="46">
        <v>0</v>
      </c>
      <c r="K22" s="46">
        <v>0</v>
      </c>
      <c r="L22" s="470">
        <v>0</v>
      </c>
      <c r="M22" s="470">
        <v>0</v>
      </c>
      <c r="N22" s="46">
        <v>0</v>
      </c>
      <c r="O22" s="611"/>
      <c r="P22" s="611"/>
      <c r="Q22" s="611"/>
      <c r="R22" s="620">
        <f t="shared" si="0"/>
        <v>12636</v>
      </c>
      <c r="S22" s="612">
        <v>15498</v>
      </c>
      <c r="T22" s="613">
        <f t="shared" si="1"/>
        <v>2862</v>
      </c>
    </row>
    <row r="23" spans="1:20" ht="15.75" customHeight="1">
      <c r="A23" s="54" t="s">
        <v>15</v>
      </c>
      <c r="B23" s="610">
        <v>0</v>
      </c>
      <c r="C23" s="584">
        <v>0</v>
      </c>
      <c r="D23" s="46">
        <v>0</v>
      </c>
      <c r="E23" s="470">
        <v>0</v>
      </c>
      <c r="F23" s="46">
        <v>0</v>
      </c>
      <c r="G23" s="46">
        <v>0</v>
      </c>
      <c r="H23" s="46">
        <v>0</v>
      </c>
      <c r="I23" s="46">
        <v>0</v>
      </c>
      <c r="J23" s="46">
        <v>0</v>
      </c>
      <c r="K23" s="46">
        <v>0</v>
      </c>
      <c r="L23" s="470">
        <v>0</v>
      </c>
      <c r="M23" s="470">
        <v>0</v>
      </c>
      <c r="N23" s="46">
        <v>0</v>
      </c>
      <c r="O23" s="611"/>
      <c r="P23" s="611"/>
      <c r="Q23" s="611"/>
      <c r="R23" s="620">
        <f t="shared" si="0"/>
        <v>0</v>
      </c>
      <c r="S23" s="612">
        <v>0</v>
      </c>
      <c r="T23" s="613">
        <f t="shared" si="1"/>
        <v>0</v>
      </c>
    </row>
    <row r="24" spans="1:20" ht="15.75" customHeight="1">
      <c r="A24" s="54" t="s">
        <v>16</v>
      </c>
      <c r="B24" s="610">
        <v>0</v>
      </c>
      <c r="C24" s="584">
        <v>0</v>
      </c>
      <c r="D24" s="46">
        <v>0</v>
      </c>
      <c r="E24" s="470">
        <v>0</v>
      </c>
      <c r="F24" s="46">
        <v>0</v>
      </c>
      <c r="G24" s="46">
        <v>0</v>
      </c>
      <c r="H24" s="46">
        <v>0</v>
      </c>
      <c r="I24" s="46">
        <v>10530</v>
      </c>
      <c r="J24" s="46">
        <v>0</v>
      </c>
      <c r="K24" s="46">
        <v>0</v>
      </c>
      <c r="L24" s="470">
        <v>0</v>
      </c>
      <c r="M24" s="470">
        <v>0</v>
      </c>
      <c r="N24" s="46">
        <v>155</v>
      </c>
      <c r="O24" s="611"/>
      <c r="P24" s="611"/>
      <c r="Q24" s="611"/>
      <c r="R24" s="620">
        <f t="shared" si="0"/>
        <v>10685</v>
      </c>
      <c r="S24" s="612">
        <v>12914</v>
      </c>
      <c r="T24" s="613">
        <f t="shared" si="1"/>
        <v>2229</v>
      </c>
    </row>
    <row r="25" spans="1:20" ht="15.75" customHeight="1">
      <c r="A25" s="54" t="s">
        <v>17</v>
      </c>
      <c r="B25" s="610">
        <v>83</v>
      </c>
      <c r="C25" s="584">
        <v>0</v>
      </c>
      <c r="D25" s="46">
        <v>0</v>
      </c>
      <c r="E25" s="470">
        <v>0</v>
      </c>
      <c r="F25" s="46">
        <v>0</v>
      </c>
      <c r="G25" s="46">
        <v>0</v>
      </c>
      <c r="H25" s="46">
        <v>0</v>
      </c>
      <c r="I25" s="46">
        <v>104</v>
      </c>
      <c r="J25" s="46">
        <v>105</v>
      </c>
      <c r="K25" s="46">
        <v>166</v>
      </c>
      <c r="L25" s="470">
        <v>0</v>
      </c>
      <c r="M25" s="470">
        <v>167</v>
      </c>
      <c r="N25" s="46">
        <v>1229</v>
      </c>
      <c r="O25" s="611">
        <v>224</v>
      </c>
      <c r="P25" s="611"/>
      <c r="Q25" s="611"/>
      <c r="R25" s="620">
        <f t="shared" si="0"/>
        <v>1995</v>
      </c>
      <c r="S25" s="612">
        <v>10331</v>
      </c>
      <c r="T25" s="613">
        <f t="shared" si="1"/>
        <v>8336</v>
      </c>
    </row>
    <row r="26" spans="1:20" ht="15.75" customHeight="1">
      <c r="A26" s="54" t="s">
        <v>18</v>
      </c>
      <c r="B26" s="610">
        <v>0</v>
      </c>
      <c r="C26" s="584">
        <v>0</v>
      </c>
      <c r="D26" s="46">
        <v>0</v>
      </c>
      <c r="E26" s="470">
        <v>0</v>
      </c>
      <c r="F26" s="46">
        <v>0</v>
      </c>
      <c r="G26" s="46">
        <v>0</v>
      </c>
      <c r="H26" s="46">
        <v>0</v>
      </c>
      <c r="I26" s="46">
        <v>0</v>
      </c>
      <c r="J26" s="46">
        <v>6295</v>
      </c>
      <c r="K26" s="46">
        <v>0</v>
      </c>
      <c r="L26" s="470">
        <v>0</v>
      </c>
      <c r="M26" s="470">
        <v>0</v>
      </c>
      <c r="N26" s="46">
        <v>0</v>
      </c>
      <c r="O26" s="611"/>
      <c r="P26" s="611"/>
      <c r="Q26" s="611"/>
      <c r="R26" s="620">
        <f t="shared" si="0"/>
        <v>6295</v>
      </c>
      <c r="S26" s="612">
        <v>13791</v>
      </c>
      <c r="T26" s="613">
        <f t="shared" si="1"/>
        <v>7496</v>
      </c>
    </row>
    <row r="27" spans="1:20" ht="15.75" customHeight="1">
      <c r="A27" s="54" t="s">
        <v>19</v>
      </c>
      <c r="B27" s="610">
        <v>0</v>
      </c>
      <c r="C27" s="584">
        <v>0</v>
      </c>
      <c r="D27" s="46">
        <v>0</v>
      </c>
      <c r="E27" s="470">
        <v>0</v>
      </c>
      <c r="F27" s="46">
        <v>0</v>
      </c>
      <c r="G27" s="46">
        <v>0</v>
      </c>
      <c r="H27" s="46">
        <v>0</v>
      </c>
      <c r="I27" s="46">
        <v>0</v>
      </c>
      <c r="J27" s="46">
        <v>0</v>
      </c>
      <c r="K27" s="46">
        <v>0</v>
      </c>
      <c r="L27" s="470">
        <v>0</v>
      </c>
      <c r="M27" s="470">
        <v>0</v>
      </c>
      <c r="N27" s="46">
        <v>0</v>
      </c>
      <c r="O27" s="611"/>
      <c r="P27" s="611"/>
      <c r="Q27" s="611"/>
      <c r="R27" s="620">
        <f t="shared" si="0"/>
        <v>0</v>
      </c>
      <c r="S27" s="612">
        <v>0</v>
      </c>
      <c r="T27" s="613">
        <f t="shared" si="1"/>
        <v>0</v>
      </c>
    </row>
    <row r="28" spans="1:20" ht="15.75" customHeight="1">
      <c r="A28" s="54" t="s">
        <v>20</v>
      </c>
      <c r="B28" s="610">
        <v>1498</v>
      </c>
      <c r="C28" s="584">
        <v>0</v>
      </c>
      <c r="D28" s="46">
        <v>5233</v>
      </c>
      <c r="E28" s="470">
        <v>211</v>
      </c>
      <c r="F28" s="46">
        <v>400</v>
      </c>
      <c r="G28" s="46">
        <v>506</v>
      </c>
      <c r="H28" s="46">
        <v>1651</v>
      </c>
      <c r="I28" s="46">
        <v>543</v>
      </c>
      <c r="J28" s="46">
        <v>655</v>
      </c>
      <c r="K28" s="46">
        <v>0</v>
      </c>
      <c r="L28" s="470">
        <v>0</v>
      </c>
      <c r="M28" s="470">
        <v>0</v>
      </c>
      <c r="N28" s="46">
        <v>0</v>
      </c>
      <c r="O28" s="611"/>
      <c r="P28" s="611">
        <v>611</v>
      </c>
      <c r="Q28" s="611">
        <v>42</v>
      </c>
      <c r="R28" s="620">
        <f t="shared" si="0"/>
        <v>9852</v>
      </c>
      <c r="S28" s="612">
        <v>12914</v>
      </c>
      <c r="T28" s="613">
        <f t="shared" si="1"/>
        <v>3062</v>
      </c>
    </row>
    <row r="29" spans="1:20" ht="15.75" customHeight="1">
      <c r="A29" s="54" t="s">
        <v>21</v>
      </c>
      <c r="B29" s="610">
        <v>4027</v>
      </c>
      <c r="C29" s="584">
        <v>0</v>
      </c>
      <c r="D29" s="46">
        <v>0</v>
      </c>
      <c r="E29" s="470">
        <v>0</v>
      </c>
      <c r="F29" s="46">
        <v>1093</v>
      </c>
      <c r="G29" s="46">
        <v>132</v>
      </c>
      <c r="H29" s="46">
        <v>970</v>
      </c>
      <c r="I29" s="46">
        <v>1026</v>
      </c>
      <c r="J29" s="46">
        <v>2014</v>
      </c>
      <c r="K29" s="46">
        <v>639</v>
      </c>
      <c r="L29" s="470">
        <v>1320</v>
      </c>
      <c r="M29" s="470">
        <v>809</v>
      </c>
      <c r="N29" s="46">
        <v>964</v>
      </c>
      <c r="O29" s="611">
        <v>25</v>
      </c>
      <c r="P29" s="611">
        <v>941</v>
      </c>
      <c r="Q29" s="611">
        <v>409</v>
      </c>
      <c r="R29" s="620">
        <f t="shared" si="0"/>
        <v>10342</v>
      </c>
      <c r="S29" s="612">
        <v>15498</v>
      </c>
      <c r="T29" s="613">
        <f t="shared" si="1"/>
        <v>5156</v>
      </c>
    </row>
    <row r="30" spans="1:20" ht="12.6" customHeight="1">
      <c r="A30" s="54" t="s">
        <v>197</v>
      </c>
      <c r="B30" s="610"/>
      <c r="C30" s="63">
        <v>0</v>
      </c>
      <c r="D30" s="46">
        <v>0</v>
      </c>
      <c r="E30" s="470">
        <v>0</v>
      </c>
      <c r="F30" s="46">
        <v>0</v>
      </c>
      <c r="G30" s="46">
        <v>0</v>
      </c>
      <c r="H30" s="46">
        <v>0</v>
      </c>
      <c r="I30" s="46">
        <v>0</v>
      </c>
      <c r="J30" s="46">
        <v>0</v>
      </c>
      <c r="K30" s="46">
        <v>0</v>
      </c>
      <c r="L30" s="470">
        <v>0</v>
      </c>
      <c r="M30" s="470">
        <v>0</v>
      </c>
      <c r="N30" s="46">
        <v>0</v>
      </c>
      <c r="O30" s="611"/>
      <c r="P30" s="611"/>
      <c r="Q30" s="611"/>
      <c r="R30" s="620">
        <f t="shared" si="0"/>
        <v>0</v>
      </c>
      <c r="S30" s="612">
        <v>7258</v>
      </c>
      <c r="T30" s="613">
        <f t="shared" si="1"/>
        <v>7258</v>
      </c>
    </row>
    <row r="31" spans="1:20" ht="15.75" customHeight="1">
      <c r="A31" s="54" t="s">
        <v>22</v>
      </c>
      <c r="B31" s="610">
        <v>0</v>
      </c>
      <c r="C31" s="584">
        <v>13690</v>
      </c>
      <c r="D31" s="46">
        <v>0</v>
      </c>
      <c r="E31" s="470">
        <v>0</v>
      </c>
      <c r="F31" s="46">
        <v>0</v>
      </c>
      <c r="G31" s="46">
        <v>0</v>
      </c>
      <c r="H31" s="46">
        <v>0</v>
      </c>
      <c r="I31" s="46">
        <v>0</v>
      </c>
      <c r="J31" s="46">
        <v>0</v>
      </c>
      <c r="K31" s="46">
        <v>0</v>
      </c>
      <c r="L31" s="470">
        <v>0</v>
      </c>
      <c r="M31" s="470">
        <v>0</v>
      </c>
      <c r="N31" s="46">
        <v>2608</v>
      </c>
      <c r="O31" s="611"/>
      <c r="P31" s="611"/>
      <c r="Q31" s="611"/>
      <c r="R31" s="620">
        <f t="shared" si="0"/>
        <v>16298</v>
      </c>
      <c r="S31" s="612">
        <v>16792</v>
      </c>
      <c r="T31" s="613">
        <f t="shared" si="1"/>
        <v>494</v>
      </c>
    </row>
    <row r="32" spans="1:20" ht="15.75" customHeight="1">
      <c r="A32" s="54" t="s">
        <v>23</v>
      </c>
      <c r="B32" s="610">
        <v>0</v>
      </c>
      <c r="C32" s="584">
        <v>0</v>
      </c>
      <c r="D32" s="46">
        <v>0</v>
      </c>
      <c r="E32" s="470">
        <v>0</v>
      </c>
      <c r="F32" s="46">
        <v>0</v>
      </c>
      <c r="G32" s="46">
        <v>19582</v>
      </c>
      <c r="H32" s="46">
        <v>0</v>
      </c>
      <c r="I32" s="46">
        <v>0</v>
      </c>
      <c r="J32" s="46">
        <v>2532</v>
      </c>
      <c r="K32" s="46">
        <v>0</v>
      </c>
      <c r="L32" s="470">
        <v>0</v>
      </c>
      <c r="M32" s="470">
        <v>1935</v>
      </c>
      <c r="N32" s="46">
        <v>2277</v>
      </c>
      <c r="O32" s="611"/>
      <c r="P32" s="611"/>
      <c r="Q32" s="611">
        <v>796</v>
      </c>
      <c r="R32" s="620">
        <f t="shared" si="0"/>
        <v>27122</v>
      </c>
      <c r="S32" s="612">
        <v>27122</v>
      </c>
      <c r="T32" s="613">
        <f t="shared" si="1"/>
        <v>0</v>
      </c>
    </row>
    <row r="33" spans="1:22" ht="15.75" customHeight="1">
      <c r="A33" s="54" t="s">
        <v>24</v>
      </c>
      <c r="B33" s="610">
        <v>246</v>
      </c>
      <c r="C33" s="584">
        <v>0</v>
      </c>
      <c r="D33" s="46">
        <v>7399</v>
      </c>
      <c r="E33" s="470">
        <v>0</v>
      </c>
      <c r="F33" s="46">
        <v>184</v>
      </c>
      <c r="G33" s="46">
        <v>183</v>
      </c>
      <c r="H33" s="46">
        <v>123</v>
      </c>
      <c r="I33" s="46">
        <v>209</v>
      </c>
      <c r="J33" s="46">
        <v>147</v>
      </c>
      <c r="K33" s="46">
        <v>16088</v>
      </c>
      <c r="L33" s="470">
        <v>288</v>
      </c>
      <c r="M33" s="470">
        <v>5187</v>
      </c>
      <c r="N33" s="46">
        <v>209</v>
      </c>
      <c r="O33" s="611">
        <v>6048</v>
      </c>
      <c r="P33" s="611"/>
      <c r="Q33" s="611"/>
      <c r="R33" s="620">
        <f t="shared" si="0"/>
        <v>36065</v>
      </c>
      <c r="S33" s="612">
        <v>36354</v>
      </c>
      <c r="T33" s="613">
        <f t="shared" si="1"/>
        <v>289</v>
      </c>
    </row>
    <row r="34" spans="1:22" ht="15.75" customHeight="1">
      <c r="A34" s="54" t="s">
        <v>25</v>
      </c>
      <c r="B34" s="610">
        <v>0</v>
      </c>
      <c r="C34" s="584">
        <v>0</v>
      </c>
      <c r="D34" s="46">
        <v>0</v>
      </c>
      <c r="E34" s="470">
        <v>0</v>
      </c>
      <c r="F34" s="46">
        <v>0</v>
      </c>
      <c r="G34" s="46">
        <v>0</v>
      </c>
      <c r="H34" s="46">
        <v>0</v>
      </c>
      <c r="I34" s="46">
        <v>0</v>
      </c>
      <c r="J34" s="46">
        <v>0</v>
      </c>
      <c r="K34" s="46">
        <v>0</v>
      </c>
      <c r="L34" s="470">
        <v>0</v>
      </c>
      <c r="M34" s="470">
        <v>0</v>
      </c>
      <c r="N34" s="46">
        <v>0</v>
      </c>
      <c r="O34" s="611"/>
      <c r="P34" s="611"/>
      <c r="Q34" s="611"/>
      <c r="R34" s="620">
        <f t="shared" si="0"/>
        <v>0</v>
      </c>
      <c r="S34" s="612">
        <v>0</v>
      </c>
      <c r="T34" s="613">
        <f t="shared" si="1"/>
        <v>0</v>
      </c>
    </row>
    <row r="35" spans="1:22" ht="15.75" customHeight="1">
      <c r="A35" s="54" t="s">
        <v>42</v>
      </c>
      <c r="B35" s="610">
        <v>0</v>
      </c>
      <c r="C35" s="584">
        <v>0</v>
      </c>
      <c r="D35" s="46">
        <v>0</v>
      </c>
      <c r="E35" s="470">
        <v>1042</v>
      </c>
      <c r="F35" s="46">
        <v>2522</v>
      </c>
      <c r="G35" s="46">
        <v>1160</v>
      </c>
      <c r="H35" s="46">
        <v>1236</v>
      </c>
      <c r="I35" s="46">
        <v>212</v>
      </c>
      <c r="J35" s="46">
        <v>606</v>
      </c>
      <c r="K35" s="46">
        <v>43</v>
      </c>
      <c r="L35" s="470">
        <v>80</v>
      </c>
      <c r="M35" s="470">
        <v>0</v>
      </c>
      <c r="N35" s="46">
        <v>0</v>
      </c>
      <c r="O35" s="611"/>
      <c r="P35" s="611"/>
      <c r="Q35" s="611">
        <v>106</v>
      </c>
      <c r="R35" s="620">
        <f t="shared" si="0"/>
        <v>7007</v>
      </c>
      <c r="S35" s="612">
        <v>7258</v>
      </c>
      <c r="T35" s="613">
        <f t="shared" si="1"/>
        <v>251</v>
      </c>
    </row>
    <row r="36" spans="1:22" ht="15.75" customHeight="1">
      <c r="A36" s="54" t="s">
        <v>26</v>
      </c>
      <c r="B36" s="610">
        <v>15786</v>
      </c>
      <c r="C36" s="584">
        <v>0</v>
      </c>
      <c r="D36" s="46">
        <v>271</v>
      </c>
      <c r="E36" s="470">
        <v>29463</v>
      </c>
      <c r="F36" s="46">
        <v>9865</v>
      </c>
      <c r="G36" s="46">
        <v>0</v>
      </c>
      <c r="H36" s="46">
        <v>41</v>
      </c>
      <c r="I36" s="46">
        <v>172</v>
      </c>
      <c r="J36" s="46">
        <v>541</v>
      </c>
      <c r="K36" s="46">
        <v>583</v>
      </c>
      <c r="L36" s="470">
        <v>209</v>
      </c>
      <c r="M36" s="470">
        <v>0</v>
      </c>
      <c r="N36" s="46">
        <v>4502</v>
      </c>
      <c r="O36" s="611">
        <v>5864</v>
      </c>
      <c r="P36" s="611">
        <v>104</v>
      </c>
      <c r="Q36" s="611">
        <v>527</v>
      </c>
      <c r="R36" s="620">
        <f t="shared" si="0"/>
        <v>52142</v>
      </c>
      <c r="S36" s="612">
        <v>52951</v>
      </c>
      <c r="T36" s="613">
        <f t="shared" si="1"/>
        <v>809</v>
      </c>
    </row>
    <row r="37" spans="1:22" ht="15.75" customHeight="1">
      <c r="A37" s="54" t="s">
        <v>27</v>
      </c>
      <c r="B37" s="610">
        <v>7204</v>
      </c>
      <c r="C37" s="584">
        <v>0</v>
      </c>
      <c r="D37" s="46">
        <v>0</v>
      </c>
      <c r="E37" s="470">
        <v>0</v>
      </c>
      <c r="F37" s="46">
        <v>0</v>
      </c>
      <c r="G37" s="46">
        <v>0</v>
      </c>
      <c r="H37" s="46">
        <v>0</v>
      </c>
      <c r="I37" s="46">
        <v>34986</v>
      </c>
      <c r="J37" s="46">
        <v>36020</v>
      </c>
      <c r="K37" s="46">
        <v>0</v>
      </c>
      <c r="L37" s="470">
        <v>36022</v>
      </c>
      <c r="M37" s="470">
        <v>0</v>
      </c>
      <c r="N37" s="46">
        <v>8208</v>
      </c>
      <c r="O37" s="611"/>
      <c r="P37" s="611"/>
      <c r="Q37" s="611"/>
      <c r="R37" s="620">
        <f t="shared" si="0"/>
        <v>115236</v>
      </c>
      <c r="S37" s="612">
        <v>115236</v>
      </c>
      <c r="T37" s="613">
        <f t="shared" si="1"/>
        <v>0</v>
      </c>
    </row>
    <row r="38" spans="1:22" ht="15.75" customHeight="1">
      <c r="A38" s="54" t="s">
        <v>28</v>
      </c>
      <c r="B38" s="610">
        <v>0</v>
      </c>
      <c r="C38" s="584">
        <v>0</v>
      </c>
      <c r="D38" s="46">
        <v>24220</v>
      </c>
      <c r="E38" s="470">
        <v>0</v>
      </c>
      <c r="F38" s="46">
        <v>0</v>
      </c>
      <c r="G38" s="46">
        <v>0</v>
      </c>
      <c r="H38" s="46">
        <v>0</v>
      </c>
      <c r="I38" s="46">
        <v>0</v>
      </c>
      <c r="J38" s="46">
        <v>0</v>
      </c>
      <c r="K38" s="46">
        <v>0</v>
      </c>
      <c r="L38" s="470">
        <v>0</v>
      </c>
      <c r="M38" s="470">
        <v>0</v>
      </c>
      <c r="N38" s="46">
        <v>0</v>
      </c>
      <c r="O38" s="611">
        <v>4613</v>
      </c>
      <c r="P38" s="611"/>
      <c r="Q38" s="611">
        <v>871</v>
      </c>
      <c r="R38" s="620">
        <f t="shared" si="0"/>
        <v>29704</v>
      </c>
      <c r="S38" s="612">
        <v>29704</v>
      </c>
      <c r="T38" s="613">
        <f t="shared" si="1"/>
        <v>0</v>
      </c>
    </row>
    <row r="39" spans="1:22" ht="15.75" customHeight="1">
      <c r="A39" s="54" t="s">
        <v>29</v>
      </c>
      <c r="B39" s="610">
        <v>0</v>
      </c>
      <c r="C39" s="584">
        <v>0</v>
      </c>
      <c r="D39" s="46">
        <v>0</v>
      </c>
      <c r="E39" s="470">
        <v>0</v>
      </c>
      <c r="F39" s="46">
        <v>0</v>
      </c>
      <c r="G39" s="46">
        <v>0</v>
      </c>
      <c r="H39" s="46">
        <v>0</v>
      </c>
      <c r="I39" s="46">
        <v>0</v>
      </c>
      <c r="J39" s="46">
        <v>0</v>
      </c>
      <c r="K39" s="46">
        <v>0</v>
      </c>
      <c r="L39" s="470">
        <v>0</v>
      </c>
      <c r="M39" s="470">
        <v>0</v>
      </c>
      <c r="N39" s="46">
        <v>0</v>
      </c>
      <c r="O39" s="611"/>
      <c r="P39" s="611"/>
      <c r="Q39" s="611"/>
      <c r="R39" s="620">
        <f t="shared" si="0"/>
        <v>0</v>
      </c>
      <c r="S39" s="612">
        <v>0</v>
      </c>
      <c r="T39" s="613">
        <f t="shared" si="1"/>
        <v>0</v>
      </c>
    </row>
    <row r="40" spans="1:22" ht="15.75" customHeight="1">
      <c r="A40" s="54" t="s">
        <v>30</v>
      </c>
      <c r="B40" s="610"/>
      <c r="C40" s="584">
        <v>0</v>
      </c>
      <c r="D40" s="46">
        <v>0</v>
      </c>
      <c r="E40" s="470">
        <v>0</v>
      </c>
      <c r="F40" s="46">
        <v>0</v>
      </c>
      <c r="G40" s="46">
        <v>0</v>
      </c>
      <c r="H40" s="46">
        <v>0</v>
      </c>
      <c r="I40" s="46">
        <v>0</v>
      </c>
      <c r="J40" s="46">
        <v>0</v>
      </c>
      <c r="K40" s="46">
        <v>0</v>
      </c>
      <c r="L40" s="470">
        <v>0</v>
      </c>
      <c r="M40" s="470">
        <v>0</v>
      </c>
      <c r="N40" s="46">
        <v>0</v>
      </c>
      <c r="O40" s="611"/>
      <c r="P40" s="611"/>
      <c r="Q40" s="611"/>
      <c r="R40" s="620">
        <f t="shared" si="0"/>
        <v>0</v>
      </c>
      <c r="S40" s="612">
        <v>0</v>
      </c>
      <c r="T40" s="613">
        <f t="shared" si="1"/>
        <v>0</v>
      </c>
    </row>
    <row r="41" spans="1:22" ht="15.75" customHeight="1">
      <c r="A41" s="54" t="s">
        <v>31</v>
      </c>
      <c r="B41" s="610">
        <v>0</v>
      </c>
      <c r="C41" s="584">
        <v>0</v>
      </c>
      <c r="D41" s="46">
        <v>0</v>
      </c>
      <c r="E41" s="470">
        <v>0</v>
      </c>
      <c r="F41" s="46">
        <v>0</v>
      </c>
      <c r="G41" s="46">
        <v>0</v>
      </c>
      <c r="H41" s="46">
        <v>0</v>
      </c>
      <c r="I41" s="46">
        <v>0</v>
      </c>
      <c r="J41" s="46">
        <v>0</v>
      </c>
      <c r="K41" s="46">
        <v>3</v>
      </c>
      <c r="L41" s="470">
        <v>0</v>
      </c>
      <c r="M41" s="470">
        <v>0</v>
      </c>
      <c r="N41" s="46">
        <v>16032</v>
      </c>
      <c r="O41" s="611"/>
      <c r="P41" s="611"/>
      <c r="Q41" s="611"/>
      <c r="R41" s="620">
        <f t="shared" si="0"/>
        <v>16035</v>
      </c>
      <c r="S41" s="612">
        <v>16035</v>
      </c>
      <c r="T41" s="613">
        <f t="shared" si="1"/>
        <v>0</v>
      </c>
    </row>
    <row r="42" spans="1:22" ht="15.75" customHeight="1">
      <c r="A42" s="54" t="s">
        <v>32</v>
      </c>
      <c r="B42" s="610">
        <v>0</v>
      </c>
      <c r="C42" s="584">
        <v>0</v>
      </c>
      <c r="D42" s="46">
        <v>0</v>
      </c>
      <c r="E42" s="470">
        <v>0</v>
      </c>
      <c r="F42" s="46">
        <v>0</v>
      </c>
      <c r="G42" s="46">
        <v>0</v>
      </c>
      <c r="H42" s="46">
        <v>0</v>
      </c>
      <c r="I42" s="46">
        <v>0</v>
      </c>
      <c r="J42" s="46">
        <v>0</v>
      </c>
      <c r="K42" s="46">
        <v>0</v>
      </c>
      <c r="L42" s="470">
        <v>0</v>
      </c>
      <c r="M42" s="470">
        <v>0</v>
      </c>
      <c r="N42" s="46">
        <v>0</v>
      </c>
      <c r="O42" s="611"/>
      <c r="P42" s="611"/>
      <c r="Q42" s="611"/>
      <c r="R42" s="620">
        <f t="shared" si="0"/>
        <v>0</v>
      </c>
      <c r="S42" s="612">
        <v>0</v>
      </c>
      <c r="T42" s="613">
        <f t="shared" si="1"/>
        <v>0</v>
      </c>
    </row>
    <row r="43" spans="1:22" ht="15.75" customHeight="1">
      <c r="A43" s="54" t="s">
        <v>33</v>
      </c>
      <c r="B43" s="610">
        <v>0</v>
      </c>
      <c r="C43" s="584">
        <v>0</v>
      </c>
      <c r="D43" s="46">
        <v>0</v>
      </c>
      <c r="E43" s="470">
        <v>0</v>
      </c>
      <c r="F43" s="46">
        <v>0</v>
      </c>
      <c r="G43" s="46">
        <v>0</v>
      </c>
      <c r="H43" s="46">
        <v>0</v>
      </c>
      <c r="I43" s="46">
        <v>0</v>
      </c>
      <c r="J43" s="46">
        <v>0</v>
      </c>
      <c r="K43" s="46">
        <v>0</v>
      </c>
      <c r="L43" s="470">
        <v>0</v>
      </c>
      <c r="M43" s="470">
        <v>0</v>
      </c>
      <c r="N43" s="46">
        <v>0</v>
      </c>
      <c r="O43" s="611"/>
      <c r="P43" s="611"/>
      <c r="Q43" s="611"/>
      <c r="R43" s="620">
        <f t="shared" si="0"/>
        <v>0</v>
      </c>
      <c r="S43" s="612">
        <v>1500</v>
      </c>
      <c r="T43" s="613">
        <f t="shared" si="1"/>
        <v>1500</v>
      </c>
    </row>
    <row r="44" spans="1:22" ht="15.75" customHeight="1">
      <c r="A44" s="54" t="s">
        <v>34</v>
      </c>
      <c r="B44" s="610">
        <v>0</v>
      </c>
      <c r="C44" s="585">
        <v>12636</v>
      </c>
      <c r="D44" s="46">
        <v>0</v>
      </c>
      <c r="E44" s="470">
        <v>0</v>
      </c>
      <c r="F44" s="46">
        <v>0</v>
      </c>
      <c r="G44" s="46">
        <v>0</v>
      </c>
      <c r="H44" s="46">
        <v>0</v>
      </c>
      <c r="I44" s="46">
        <v>0</v>
      </c>
      <c r="J44" s="46">
        <v>0</v>
      </c>
      <c r="K44" s="46">
        <v>0</v>
      </c>
      <c r="L44" s="470">
        <v>0</v>
      </c>
      <c r="M44" s="470">
        <v>0</v>
      </c>
      <c r="N44" s="46">
        <v>2406</v>
      </c>
      <c r="O44" s="611"/>
      <c r="P44" s="611"/>
      <c r="Q44" s="611"/>
      <c r="R44" s="620">
        <f t="shared" si="0"/>
        <v>15042</v>
      </c>
      <c r="S44" s="612">
        <v>15498</v>
      </c>
      <c r="T44" s="613">
        <f t="shared" si="1"/>
        <v>456</v>
      </c>
    </row>
    <row r="45" spans="1:22" ht="12.2" customHeight="1">
      <c r="A45" s="54"/>
      <c r="B45" s="586"/>
      <c r="C45" s="614"/>
      <c r="D45" s="46"/>
      <c r="E45" s="46"/>
      <c r="F45" s="46"/>
      <c r="G45" s="46"/>
      <c r="H45" s="46"/>
      <c r="I45" s="46"/>
      <c r="J45" s="46"/>
      <c r="K45" s="46"/>
      <c r="L45" s="46"/>
      <c r="M45" s="283"/>
      <c r="N45" s="283"/>
      <c r="O45" s="586"/>
      <c r="P45" s="586"/>
      <c r="Q45" s="54"/>
      <c r="R45" s="587"/>
      <c r="S45" s="611"/>
      <c r="T45" s="613"/>
    </row>
    <row r="46" spans="1:22" ht="13.7" customHeight="1">
      <c r="A46" s="615" t="s">
        <v>35</v>
      </c>
      <c r="B46" s="588">
        <f>SUM(B5:B44)</f>
        <v>155115</v>
      </c>
      <c r="C46" s="616">
        <f t="shared" ref="C46:R46" si="2">SUM(C5:C45)</f>
        <v>66914</v>
      </c>
      <c r="D46" s="617">
        <f t="shared" si="2"/>
        <v>195495</v>
      </c>
      <c r="E46" s="617">
        <f t="shared" si="2"/>
        <v>104007</v>
      </c>
      <c r="F46" s="617">
        <f t="shared" si="2"/>
        <v>62869</v>
      </c>
      <c r="G46" s="617">
        <f t="shared" si="2"/>
        <v>71635</v>
      </c>
      <c r="H46" s="617">
        <f t="shared" si="2"/>
        <v>130492</v>
      </c>
      <c r="I46" s="617">
        <f t="shared" si="2"/>
        <v>59037</v>
      </c>
      <c r="J46" s="617">
        <f t="shared" si="2"/>
        <v>84052</v>
      </c>
      <c r="K46" s="617">
        <f t="shared" si="2"/>
        <v>48837</v>
      </c>
      <c r="L46" s="617">
        <f t="shared" si="2"/>
        <v>60794</v>
      </c>
      <c r="M46" s="617">
        <f t="shared" si="2"/>
        <v>28003</v>
      </c>
      <c r="N46" s="617">
        <f t="shared" si="2"/>
        <v>108508</v>
      </c>
      <c r="O46" s="618">
        <f t="shared" si="2"/>
        <v>61112</v>
      </c>
      <c r="P46" s="618">
        <f t="shared" si="2"/>
        <v>4202</v>
      </c>
      <c r="Q46" s="618">
        <f t="shared" si="2"/>
        <v>17999</v>
      </c>
      <c r="R46" s="618">
        <f t="shared" si="2"/>
        <v>1103956</v>
      </c>
      <c r="S46" s="618">
        <f>SUM(S5:S44)</f>
        <v>1207295</v>
      </c>
      <c r="T46" s="618">
        <f>S46-R46</f>
        <v>103339</v>
      </c>
      <c r="U46" s="5"/>
      <c r="V46" s="5"/>
    </row>
    <row r="47" spans="1:22" ht="18" customHeight="1">
      <c r="A47" s="98"/>
      <c r="B47" s="98"/>
      <c r="C47" s="124"/>
      <c r="D47" s="124"/>
      <c r="E47" s="124"/>
      <c r="F47" s="124"/>
      <c r="G47" s="124"/>
      <c r="H47" s="98"/>
      <c r="I47" s="98"/>
      <c r="J47" s="98"/>
      <c r="K47" s="98"/>
      <c r="L47" s="98"/>
      <c r="M47" s="98"/>
      <c r="N47" s="124"/>
      <c r="O47" s="124"/>
      <c r="P47" s="124"/>
      <c r="Q47" s="124"/>
      <c r="R47" s="124"/>
      <c r="S47" s="124"/>
      <c r="T47" s="632"/>
      <c r="U47" s="633"/>
    </row>
    <row r="48" spans="1:22" s="40" customFormat="1" ht="15.75" customHeight="1">
      <c r="A48" s="666" t="s">
        <v>161</v>
      </c>
      <c r="B48" s="666"/>
      <c r="C48" s="666"/>
      <c r="D48" s="666"/>
      <c r="E48" s="666"/>
      <c r="F48" s="666"/>
      <c r="G48" s="666"/>
      <c r="H48" s="666"/>
      <c r="I48" s="666"/>
      <c r="J48" s="666"/>
      <c r="K48" s="666"/>
      <c r="L48" s="666"/>
      <c r="M48" s="666"/>
      <c r="N48" s="98"/>
      <c r="O48" s="98"/>
      <c r="P48" s="98"/>
      <c r="Q48" s="98"/>
      <c r="R48" s="619"/>
      <c r="S48" s="124"/>
      <c r="T48" s="630"/>
    </row>
    <row r="49" spans="1:20" s="40" customFormat="1" ht="15.75" customHeight="1">
      <c r="A49" s="666" t="s">
        <v>243</v>
      </c>
      <c r="B49" s="666"/>
      <c r="C49" s="666"/>
      <c r="D49" s="666"/>
      <c r="E49" s="666"/>
      <c r="F49" s="666"/>
      <c r="G49" s="666"/>
      <c r="H49" s="666"/>
      <c r="I49" s="666"/>
      <c r="J49" s="666"/>
      <c r="K49" s="666"/>
      <c r="L49" s="666"/>
      <c r="M49" s="666"/>
      <c r="N49" s="666"/>
      <c r="O49" s="666"/>
      <c r="P49" s="666"/>
      <c r="Q49" s="666"/>
      <c r="R49" s="666"/>
      <c r="S49" s="666"/>
      <c r="T49" s="666"/>
    </row>
    <row r="50" spans="1:20" s="40" customFormat="1" ht="15.75" customHeight="1">
      <c r="A50" s="98" t="s">
        <v>132</v>
      </c>
      <c r="B50" s="98"/>
      <c r="C50" s="98"/>
      <c r="D50" s="98"/>
      <c r="E50" s="98"/>
      <c r="F50" s="98"/>
      <c r="G50" s="98"/>
      <c r="H50" s="98"/>
      <c r="I50" s="98"/>
      <c r="J50" s="98"/>
      <c r="K50" s="98"/>
      <c r="L50" s="98"/>
      <c r="M50" s="98"/>
      <c r="N50" s="98"/>
      <c r="O50" s="621"/>
      <c r="P50" s="621"/>
      <c r="Q50" s="621"/>
      <c r="R50" s="98"/>
      <c r="S50" s="124"/>
      <c r="T50" s="493"/>
    </row>
    <row r="51" spans="1:20" s="40" customFormat="1" ht="13.7" customHeight="1">
      <c r="A51" s="622" t="s">
        <v>330</v>
      </c>
      <c r="E51" s="20"/>
      <c r="R51" s="20"/>
      <c r="S51" s="631"/>
    </row>
    <row r="52" spans="1:20" s="40" customFormat="1">
      <c r="E52" s="20"/>
      <c r="R52" s="20"/>
      <c r="S52" s="20"/>
    </row>
    <row r="53" spans="1:20">
      <c r="F53" s="273"/>
      <c r="G53" s="273"/>
      <c r="H53" s="273"/>
      <c r="I53" s="273"/>
      <c r="J53" s="273"/>
      <c r="K53" s="273"/>
      <c r="L53" s="273"/>
      <c r="M53" s="273"/>
      <c r="N53" s="273"/>
      <c r="O53" s="273"/>
      <c r="P53" s="273"/>
      <c r="Q53" s="273"/>
      <c r="R53" s="273"/>
      <c r="S53" s="273"/>
    </row>
  </sheetData>
  <mergeCells count="4">
    <mergeCell ref="C4:N4"/>
    <mergeCell ref="A48:M48"/>
    <mergeCell ref="A49:T49"/>
    <mergeCell ref="R2:T2"/>
  </mergeCells>
  <phoneticPr fontId="37" type="noConversion"/>
  <pageMargins left="0.5" right="0.17" top="1" bottom="0.17" header="0.3" footer="0.17"/>
  <pageSetup scale="57" orientation="landscape" r:id="rId1"/>
  <headerFooter alignWithMargins="0"/>
  <ignoredErrors>
    <ignoredError sqref="R5:R17 R18:R26 R27:R4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4C48B-235E-4FF1-BD73-BCBC9CF864C9}">
  <sheetPr>
    <pageSetUpPr fitToPage="1"/>
  </sheetPr>
  <dimension ref="A1:J48"/>
  <sheetViews>
    <sheetView topLeftCell="A19" zoomScaleNormal="100" zoomScaleSheetLayoutView="75" workbookViewId="0">
      <selection activeCell="C52" sqref="C52"/>
    </sheetView>
  </sheetViews>
  <sheetFormatPr defaultColWidth="9.140625" defaultRowHeight="12.75"/>
  <cols>
    <col min="1" max="1" width="27.85546875" style="202" customWidth="1"/>
    <col min="2" max="8" width="18.7109375" style="202" customWidth="1"/>
    <col min="9" max="16384" width="9.140625" style="202"/>
  </cols>
  <sheetData>
    <row r="1" spans="1:10" ht="15.75">
      <c r="A1" s="497" t="s">
        <v>290</v>
      </c>
      <c r="B1" s="497"/>
      <c r="C1" s="497"/>
      <c r="D1" s="497"/>
      <c r="E1" s="497"/>
      <c r="F1" s="497"/>
      <c r="G1" s="497"/>
      <c r="H1" s="497"/>
    </row>
    <row r="2" spans="1:10" ht="34.15" customHeight="1">
      <c r="A2" s="567" t="s">
        <v>107</v>
      </c>
      <c r="B2" s="568" t="s">
        <v>291</v>
      </c>
      <c r="C2" s="568" t="s">
        <v>318</v>
      </c>
      <c r="D2" s="568" t="s">
        <v>319</v>
      </c>
      <c r="E2" s="568" t="s">
        <v>301</v>
      </c>
      <c r="F2" s="568" t="s">
        <v>320</v>
      </c>
      <c r="G2" s="568" t="s">
        <v>321</v>
      </c>
      <c r="H2" s="568" t="s">
        <v>292</v>
      </c>
    </row>
    <row r="3" spans="1:10" ht="14.45" customHeight="1">
      <c r="A3" s="569"/>
      <c r="B3" s="670" t="s">
        <v>38</v>
      </c>
      <c r="C3" s="671"/>
      <c r="D3" s="671"/>
      <c r="E3" s="671"/>
      <c r="F3" s="671"/>
      <c r="G3" s="671"/>
      <c r="H3" s="672"/>
    </row>
    <row r="4" spans="1:10" s="592" customFormat="1" ht="18" customHeight="1">
      <c r="A4" s="589" t="s">
        <v>0</v>
      </c>
      <c r="B4" s="590">
        <v>45281</v>
      </c>
      <c r="C4" s="590"/>
      <c r="D4" s="591">
        <v>3962</v>
      </c>
      <c r="E4" s="591">
        <v>4662</v>
      </c>
      <c r="F4" s="591"/>
      <c r="G4" s="591">
        <v>1629</v>
      </c>
      <c r="H4" s="590">
        <f t="shared" ref="H4:H43" si="0">B4-C4+D4+E4-F4+G4</f>
        <v>55534</v>
      </c>
    </row>
    <row r="5" spans="1:10" s="592" customFormat="1" ht="18" customHeight="1">
      <c r="A5" s="593" t="s">
        <v>108</v>
      </c>
      <c r="B5" s="590">
        <v>87402</v>
      </c>
      <c r="C5" s="590"/>
      <c r="D5" s="591">
        <v>7648</v>
      </c>
      <c r="E5" s="591">
        <v>8999</v>
      </c>
      <c r="F5" s="591"/>
      <c r="G5" s="591">
        <v>3145</v>
      </c>
      <c r="H5" s="590">
        <f t="shared" si="0"/>
        <v>107194</v>
      </c>
    </row>
    <row r="6" spans="1:10" s="592" customFormat="1" ht="18" customHeight="1">
      <c r="A6" s="593" t="s">
        <v>1</v>
      </c>
      <c r="B6" s="590">
        <v>7371</v>
      </c>
      <c r="C6" s="590"/>
      <c r="D6" s="591"/>
      <c r="E6" s="591"/>
      <c r="F6" s="591">
        <v>1000</v>
      </c>
      <c r="G6" s="591">
        <v>0</v>
      </c>
      <c r="H6" s="590">
        <f t="shared" si="0"/>
        <v>6371</v>
      </c>
    </row>
    <row r="7" spans="1:10" s="592" customFormat="1" ht="18" customHeight="1">
      <c r="A7" s="593" t="s">
        <v>2</v>
      </c>
      <c r="B7" s="590">
        <v>11584</v>
      </c>
      <c r="C7" s="590"/>
      <c r="D7" s="591">
        <v>1014</v>
      </c>
      <c r="E7" s="591">
        <v>1193</v>
      </c>
      <c r="F7" s="591"/>
      <c r="G7" s="591">
        <v>417</v>
      </c>
      <c r="H7" s="590">
        <f t="shared" si="0"/>
        <v>14208</v>
      </c>
    </row>
    <row r="8" spans="1:10" s="592" customFormat="1" ht="18" customHeight="1">
      <c r="A8" s="593" t="s">
        <v>3</v>
      </c>
      <c r="B8" s="590">
        <v>8424</v>
      </c>
      <c r="C8" s="590"/>
      <c r="D8" s="591">
        <v>737</v>
      </c>
      <c r="E8" s="591">
        <v>867</v>
      </c>
      <c r="F8" s="591"/>
      <c r="G8" s="591">
        <v>303</v>
      </c>
      <c r="H8" s="590">
        <f t="shared" si="0"/>
        <v>10331</v>
      </c>
    </row>
    <row r="9" spans="1:10" s="592" customFormat="1" ht="18" customHeight="1">
      <c r="A9" s="593" t="s">
        <v>37</v>
      </c>
      <c r="B9" s="590">
        <v>152691</v>
      </c>
      <c r="C9" s="590"/>
      <c r="D9" s="591">
        <v>13361</v>
      </c>
      <c r="E9" s="591">
        <v>15722</v>
      </c>
      <c r="F9" s="591"/>
      <c r="G9" s="591">
        <v>5494</v>
      </c>
      <c r="H9" s="590">
        <f t="shared" si="0"/>
        <v>187268</v>
      </c>
      <c r="J9" s="594"/>
    </row>
    <row r="10" spans="1:10" s="592" customFormat="1" ht="18" customHeight="1">
      <c r="A10" s="593" t="s">
        <v>4</v>
      </c>
      <c r="B10" s="590">
        <v>25273</v>
      </c>
      <c r="C10" s="590"/>
      <c r="D10" s="591">
        <v>2211</v>
      </c>
      <c r="E10" s="591">
        <v>2602</v>
      </c>
      <c r="F10" s="591"/>
      <c r="G10" s="591">
        <v>909</v>
      </c>
      <c r="H10" s="590">
        <f t="shared" si="0"/>
        <v>30995</v>
      </c>
    </row>
    <row r="11" spans="1:10" s="592" customFormat="1" ht="18" customHeight="1">
      <c r="A11" s="593" t="s">
        <v>5</v>
      </c>
      <c r="B11" s="590">
        <v>7258</v>
      </c>
      <c r="C11" s="590">
        <v>7258</v>
      </c>
      <c r="D11" s="591"/>
      <c r="E11" s="591"/>
      <c r="F11" s="591"/>
      <c r="G11" s="591">
        <v>0</v>
      </c>
      <c r="H11" s="590">
        <f t="shared" si="0"/>
        <v>0</v>
      </c>
    </row>
    <row r="12" spans="1:10" s="592" customFormat="1" ht="18" customHeight="1">
      <c r="A12" s="593" t="s">
        <v>6</v>
      </c>
      <c r="B12" s="590">
        <v>15796</v>
      </c>
      <c r="C12" s="590"/>
      <c r="D12" s="591">
        <v>1381</v>
      </c>
      <c r="E12" s="591">
        <v>1626</v>
      </c>
      <c r="F12" s="591"/>
      <c r="G12" s="591">
        <v>568</v>
      </c>
      <c r="H12" s="590">
        <f t="shared" si="0"/>
        <v>19371</v>
      </c>
    </row>
    <row r="13" spans="1:10" s="592" customFormat="1" ht="18" customHeight="1">
      <c r="A13" s="593" t="s">
        <v>7</v>
      </c>
      <c r="B13" s="590">
        <v>7258</v>
      </c>
      <c r="C13" s="590">
        <v>7258</v>
      </c>
      <c r="D13" s="591"/>
      <c r="E13" s="591"/>
      <c r="F13" s="591"/>
      <c r="G13" s="591">
        <v>0</v>
      </c>
      <c r="H13" s="590">
        <f t="shared" si="0"/>
        <v>0</v>
      </c>
    </row>
    <row r="14" spans="1:10" s="592" customFormat="1" ht="18" customHeight="1">
      <c r="A14" s="593" t="s">
        <v>54</v>
      </c>
      <c r="B14" s="590">
        <v>185335</v>
      </c>
      <c r="C14" s="590"/>
      <c r="D14" s="591">
        <v>16217</v>
      </c>
      <c r="E14" s="591">
        <v>19083</v>
      </c>
      <c r="F14" s="591"/>
      <c r="G14" s="591">
        <v>6668</v>
      </c>
      <c r="H14" s="590">
        <f t="shared" si="0"/>
        <v>227303</v>
      </c>
    </row>
    <row r="15" spans="1:10" s="592" customFormat="1" ht="18" customHeight="1">
      <c r="A15" s="593" t="s">
        <v>9</v>
      </c>
      <c r="B15" s="590">
        <v>11584</v>
      </c>
      <c r="C15" s="590"/>
      <c r="D15" s="591">
        <v>1014</v>
      </c>
      <c r="E15" s="591">
        <v>1193</v>
      </c>
      <c r="F15" s="591"/>
      <c r="G15" s="591">
        <v>417</v>
      </c>
      <c r="H15" s="590">
        <f t="shared" si="0"/>
        <v>14208</v>
      </c>
    </row>
    <row r="16" spans="1:10" s="592" customFormat="1" ht="18" customHeight="1">
      <c r="A16" s="593" t="s">
        <v>10</v>
      </c>
      <c r="B16" s="590">
        <v>27379</v>
      </c>
      <c r="C16" s="590"/>
      <c r="D16" s="591">
        <v>2396</v>
      </c>
      <c r="E16" s="591">
        <v>2819</v>
      </c>
      <c r="F16" s="591"/>
      <c r="G16" s="591">
        <v>985</v>
      </c>
      <c r="H16" s="590">
        <f t="shared" si="0"/>
        <v>33579</v>
      </c>
    </row>
    <row r="17" spans="1:8" s="592" customFormat="1" ht="18" customHeight="1">
      <c r="A17" s="593" t="s">
        <v>289</v>
      </c>
      <c r="B17" s="590">
        <v>16849</v>
      </c>
      <c r="C17" s="590"/>
      <c r="D17" s="591">
        <v>1474</v>
      </c>
      <c r="E17" s="591">
        <v>1735</v>
      </c>
      <c r="F17" s="591"/>
      <c r="G17" s="591">
        <v>606</v>
      </c>
      <c r="H17" s="590">
        <f t="shared" si="0"/>
        <v>20664</v>
      </c>
    </row>
    <row r="18" spans="1:8" s="592" customFormat="1" ht="18" customHeight="1">
      <c r="A18" s="593" t="s">
        <v>11</v>
      </c>
      <c r="B18" s="590">
        <v>9477</v>
      </c>
      <c r="C18" s="590"/>
      <c r="D18" s="591">
        <v>829</v>
      </c>
      <c r="E18" s="591">
        <v>976</v>
      </c>
      <c r="F18" s="591"/>
      <c r="G18" s="591">
        <v>341</v>
      </c>
      <c r="H18" s="590">
        <f t="shared" si="0"/>
        <v>11623</v>
      </c>
    </row>
    <row r="19" spans="1:8" s="592" customFormat="1" ht="18" customHeight="1">
      <c r="A19" s="593" t="s">
        <v>12</v>
      </c>
      <c r="B19" s="590">
        <v>7258</v>
      </c>
      <c r="C19" s="590">
        <v>7258</v>
      </c>
      <c r="D19" s="591"/>
      <c r="E19" s="591"/>
      <c r="F19" s="591"/>
      <c r="G19" s="591">
        <v>0</v>
      </c>
      <c r="H19" s="590">
        <f t="shared" si="0"/>
        <v>0</v>
      </c>
    </row>
    <row r="20" spans="1:8" s="592" customFormat="1" ht="18" customHeight="1">
      <c r="A20" s="593" t="s">
        <v>13</v>
      </c>
      <c r="B20" s="590">
        <v>50546</v>
      </c>
      <c r="C20" s="590"/>
      <c r="D20" s="591">
        <v>4423</v>
      </c>
      <c r="E20" s="591">
        <v>5204</v>
      </c>
      <c r="F20" s="591"/>
      <c r="G20" s="591">
        <v>1819</v>
      </c>
      <c r="H20" s="590">
        <f t="shared" si="0"/>
        <v>61992</v>
      </c>
    </row>
    <row r="21" spans="1:8" s="592" customFormat="1" ht="18" customHeight="1">
      <c r="A21" s="593" t="s">
        <v>14</v>
      </c>
      <c r="B21" s="590">
        <v>12636</v>
      </c>
      <c r="C21" s="590"/>
      <c r="D21" s="591">
        <v>1106</v>
      </c>
      <c r="E21" s="591">
        <v>1301</v>
      </c>
      <c r="F21" s="591"/>
      <c r="G21" s="591">
        <v>455</v>
      </c>
      <c r="H21" s="590">
        <f t="shared" si="0"/>
        <v>15498</v>
      </c>
    </row>
    <row r="22" spans="1:8" s="592" customFormat="1" ht="18" customHeight="1">
      <c r="A22" s="593" t="s">
        <v>15</v>
      </c>
      <c r="B22" s="590">
        <v>7258</v>
      </c>
      <c r="C22" s="590">
        <v>7258</v>
      </c>
      <c r="D22" s="591"/>
      <c r="E22" s="591"/>
      <c r="F22" s="591"/>
      <c r="G22" s="591">
        <v>0</v>
      </c>
      <c r="H22" s="590">
        <f t="shared" si="0"/>
        <v>0</v>
      </c>
    </row>
    <row r="23" spans="1:8" s="592" customFormat="1" ht="18" customHeight="1">
      <c r="A23" s="593" t="s">
        <v>16</v>
      </c>
      <c r="B23" s="590">
        <v>10530</v>
      </c>
      <c r="C23" s="590"/>
      <c r="D23" s="591">
        <v>921</v>
      </c>
      <c r="E23" s="591">
        <v>1084</v>
      </c>
      <c r="F23" s="591"/>
      <c r="G23" s="591">
        <v>379</v>
      </c>
      <c r="H23" s="590">
        <f t="shared" si="0"/>
        <v>12914</v>
      </c>
    </row>
    <row r="24" spans="1:8" s="592" customFormat="1" ht="18" customHeight="1">
      <c r="A24" s="593" t="s">
        <v>17</v>
      </c>
      <c r="B24" s="590">
        <v>8424</v>
      </c>
      <c r="C24" s="590"/>
      <c r="D24" s="591">
        <v>737</v>
      </c>
      <c r="E24" s="591">
        <v>867</v>
      </c>
      <c r="F24" s="591"/>
      <c r="G24" s="591">
        <v>303</v>
      </c>
      <c r="H24" s="590">
        <f t="shared" si="0"/>
        <v>10331</v>
      </c>
    </row>
    <row r="25" spans="1:8" s="592" customFormat="1" ht="18" customHeight="1">
      <c r="A25" s="593" t="s">
        <v>18</v>
      </c>
      <c r="B25" s="590">
        <v>11584</v>
      </c>
      <c r="C25" s="590"/>
      <c r="D25" s="591">
        <v>1014</v>
      </c>
      <c r="E25" s="591">
        <v>1193</v>
      </c>
      <c r="F25" s="591"/>
      <c r="G25" s="591">
        <v>0</v>
      </c>
      <c r="H25" s="590">
        <f t="shared" si="0"/>
        <v>13791</v>
      </c>
    </row>
    <row r="26" spans="1:8" s="592" customFormat="1" ht="18" customHeight="1">
      <c r="A26" s="593" t="s">
        <v>19</v>
      </c>
      <c r="B26" s="590">
        <v>7258</v>
      </c>
      <c r="C26" s="590">
        <v>7258</v>
      </c>
      <c r="D26" s="591"/>
      <c r="E26" s="591"/>
      <c r="F26" s="591"/>
      <c r="G26" s="591">
        <v>0</v>
      </c>
      <c r="H26" s="590">
        <f t="shared" si="0"/>
        <v>0</v>
      </c>
    </row>
    <row r="27" spans="1:8" s="592" customFormat="1" ht="18" customHeight="1">
      <c r="A27" s="593" t="s">
        <v>20</v>
      </c>
      <c r="B27" s="590">
        <v>10530</v>
      </c>
      <c r="C27" s="590"/>
      <c r="D27" s="591">
        <v>921</v>
      </c>
      <c r="E27" s="591">
        <v>1084</v>
      </c>
      <c r="F27" s="591"/>
      <c r="G27" s="591">
        <v>379</v>
      </c>
      <c r="H27" s="590">
        <f t="shared" si="0"/>
        <v>12914</v>
      </c>
    </row>
    <row r="28" spans="1:8" s="592" customFormat="1" ht="18" customHeight="1">
      <c r="A28" s="593" t="s">
        <v>21</v>
      </c>
      <c r="B28" s="590">
        <v>12636</v>
      </c>
      <c r="C28" s="590"/>
      <c r="D28" s="591">
        <v>1106</v>
      </c>
      <c r="E28" s="591">
        <v>1301</v>
      </c>
      <c r="F28" s="591"/>
      <c r="G28" s="591">
        <v>455</v>
      </c>
      <c r="H28" s="590">
        <f t="shared" si="0"/>
        <v>15498</v>
      </c>
    </row>
    <row r="29" spans="1:8" s="592" customFormat="1" ht="18" customHeight="1">
      <c r="A29" s="593" t="s">
        <v>36</v>
      </c>
      <c r="B29" s="590">
        <v>7258</v>
      </c>
      <c r="C29" s="590"/>
      <c r="D29" s="591"/>
      <c r="E29" s="591"/>
      <c r="F29" s="591"/>
      <c r="G29" s="591">
        <v>0</v>
      </c>
      <c r="H29" s="590">
        <f t="shared" si="0"/>
        <v>7258</v>
      </c>
    </row>
    <row r="30" spans="1:8" s="592" customFormat="1" ht="18" customHeight="1">
      <c r="A30" s="593" t="s">
        <v>22</v>
      </c>
      <c r="B30" s="590">
        <v>13690</v>
      </c>
      <c r="C30" s="590"/>
      <c r="D30" s="591">
        <v>1199</v>
      </c>
      <c r="E30" s="591">
        <v>1410</v>
      </c>
      <c r="F30" s="591"/>
      <c r="G30" s="591">
        <v>493</v>
      </c>
      <c r="H30" s="590">
        <f t="shared" si="0"/>
        <v>16792</v>
      </c>
    </row>
    <row r="31" spans="1:8" s="592" customFormat="1" ht="18" customHeight="1">
      <c r="A31" s="593" t="s">
        <v>23</v>
      </c>
      <c r="B31" s="590">
        <v>22114</v>
      </c>
      <c r="C31" s="590"/>
      <c r="D31" s="591">
        <v>1935</v>
      </c>
      <c r="E31" s="591">
        <v>2277</v>
      </c>
      <c r="F31" s="591"/>
      <c r="G31" s="591">
        <v>796</v>
      </c>
      <c r="H31" s="590">
        <f t="shared" si="0"/>
        <v>27122</v>
      </c>
    </row>
    <row r="32" spans="1:8" s="592" customFormat="1" ht="18" customHeight="1">
      <c r="A32" s="593" t="s">
        <v>24</v>
      </c>
      <c r="B32" s="590">
        <v>30538</v>
      </c>
      <c r="C32" s="590"/>
      <c r="D32" s="591">
        <v>2672</v>
      </c>
      <c r="E32" s="591">
        <v>3144</v>
      </c>
      <c r="F32" s="591"/>
      <c r="G32" s="591">
        <v>0</v>
      </c>
      <c r="H32" s="590">
        <f t="shared" si="0"/>
        <v>36354</v>
      </c>
    </row>
    <row r="33" spans="1:8" s="592" customFormat="1" ht="18" customHeight="1">
      <c r="A33" s="593" t="s">
        <v>25</v>
      </c>
      <c r="B33" s="590">
        <v>7258</v>
      </c>
      <c r="C33" s="590">
        <v>7258</v>
      </c>
      <c r="D33" s="591"/>
      <c r="E33" s="591"/>
      <c r="F33" s="591"/>
      <c r="G33" s="591">
        <v>0</v>
      </c>
      <c r="H33" s="590">
        <f t="shared" si="0"/>
        <v>0</v>
      </c>
    </row>
    <row r="34" spans="1:8" s="592" customFormat="1" ht="18" customHeight="1">
      <c r="A34" s="593" t="s">
        <v>42</v>
      </c>
      <c r="B34" s="590">
        <v>7258</v>
      </c>
      <c r="C34" s="590"/>
      <c r="D34" s="591"/>
      <c r="E34" s="591"/>
      <c r="F34" s="591"/>
      <c r="G34" s="591">
        <v>0</v>
      </c>
      <c r="H34" s="590">
        <f t="shared" si="0"/>
        <v>7258</v>
      </c>
    </row>
    <row r="35" spans="1:8" s="592" customFormat="1" ht="18" customHeight="1">
      <c r="A35" s="593" t="s">
        <v>26</v>
      </c>
      <c r="B35" s="590">
        <v>43175</v>
      </c>
      <c r="C35" s="590"/>
      <c r="D35" s="591">
        <v>3778</v>
      </c>
      <c r="E35" s="591">
        <v>4445</v>
      </c>
      <c r="F35" s="591"/>
      <c r="G35" s="591">
        <v>1553</v>
      </c>
      <c r="H35" s="590">
        <f t="shared" si="0"/>
        <v>52951</v>
      </c>
    </row>
    <row r="36" spans="1:8" s="592" customFormat="1" ht="18" customHeight="1">
      <c r="A36" s="593" t="s">
        <v>263</v>
      </c>
      <c r="B36" s="590">
        <v>142160</v>
      </c>
      <c r="C36" s="590"/>
      <c r="D36" s="591"/>
      <c r="E36" s="591"/>
      <c r="F36" s="591">
        <v>26924</v>
      </c>
      <c r="G36" s="591">
        <v>0</v>
      </c>
      <c r="H36" s="590">
        <f t="shared" si="0"/>
        <v>115236</v>
      </c>
    </row>
    <row r="37" spans="1:8" s="592" customFormat="1" ht="18" customHeight="1">
      <c r="A37" s="593" t="s">
        <v>28</v>
      </c>
      <c r="B37" s="590">
        <v>24220</v>
      </c>
      <c r="C37" s="590"/>
      <c r="D37" s="591">
        <v>2119</v>
      </c>
      <c r="E37" s="591">
        <v>2494</v>
      </c>
      <c r="F37" s="591"/>
      <c r="G37" s="591">
        <v>871</v>
      </c>
      <c r="H37" s="590">
        <f t="shared" si="0"/>
        <v>29704</v>
      </c>
    </row>
    <row r="38" spans="1:8" s="592" customFormat="1" ht="18" customHeight="1">
      <c r="A38" s="593" t="s">
        <v>281</v>
      </c>
      <c r="B38" s="590">
        <v>7258</v>
      </c>
      <c r="C38" s="590">
        <v>7258</v>
      </c>
      <c r="D38" s="591"/>
      <c r="E38" s="591"/>
      <c r="F38" s="591"/>
      <c r="G38" s="591">
        <v>0</v>
      </c>
      <c r="H38" s="590">
        <f t="shared" si="0"/>
        <v>0</v>
      </c>
    </row>
    <row r="39" spans="1:8" s="592" customFormat="1" ht="18" customHeight="1">
      <c r="A39" s="593" t="s">
        <v>30</v>
      </c>
      <c r="B39" s="590">
        <v>12636</v>
      </c>
      <c r="C39" s="590">
        <v>12636</v>
      </c>
      <c r="D39" s="591"/>
      <c r="E39" s="591"/>
      <c r="F39" s="591"/>
      <c r="G39" s="591">
        <v>0</v>
      </c>
      <c r="H39" s="590">
        <f t="shared" si="0"/>
        <v>0</v>
      </c>
    </row>
    <row r="40" spans="1:8" s="592" customFormat="1" ht="18" customHeight="1">
      <c r="A40" s="593" t="s">
        <v>31</v>
      </c>
      <c r="B40" s="590">
        <v>14743</v>
      </c>
      <c r="C40" s="590"/>
      <c r="D40" s="591">
        <v>1290</v>
      </c>
      <c r="E40" s="591">
        <v>1518</v>
      </c>
      <c r="F40" s="591">
        <v>1516</v>
      </c>
      <c r="G40" s="591">
        <v>0</v>
      </c>
      <c r="H40" s="590">
        <f t="shared" si="0"/>
        <v>16035</v>
      </c>
    </row>
    <row r="41" spans="1:8" s="592" customFormat="1" ht="18" customHeight="1">
      <c r="A41" s="593" t="s">
        <v>32</v>
      </c>
      <c r="B41" s="590">
        <v>7371</v>
      </c>
      <c r="C41" s="590">
        <v>7371</v>
      </c>
      <c r="D41" s="591"/>
      <c r="E41" s="591"/>
      <c r="F41" s="591"/>
      <c r="G41" s="591">
        <v>0</v>
      </c>
      <c r="H41" s="590">
        <f t="shared" si="0"/>
        <v>0</v>
      </c>
    </row>
    <row r="42" spans="1:8" s="592" customFormat="1" ht="18" customHeight="1">
      <c r="A42" s="593" t="s">
        <v>33</v>
      </c>
      <c r="B42" s="590">
        <v>7258</v>
      </c>
      <c r="C42" s="590">
        <v>5758</v>
      </c>
      <c r="D42" s="591"/>
      <c r="E42" s="591"/>
      <c r="F42" s="591"/>
      <c r="G42" s="591">
        <v>0</v>
      </c>
      <c r="H42" s="590">
        <f t="shared" si="0"/>
        <v>1500</v>
      </c>
    </row>
    <row r="43" spans="1:8" s="592" customFormat="1" ht="18" customHeight="1">
      <c r="A43" s="595" t="s">
        <v>34</v>
      </c>
      <c r="B43" s="596">
        <v>12636</v>
      </c>
      <c r="C43" s="590"/>
      <c r="D43" s="591">
        <v>1106</v>
      </c>
      <c r="E43" s="591">
        <v>1301</v>
      </c>
      <c r="F43" s="591"/>
      <c r="G43" s="591">
        <v>455</v>
      </c>
      <c r="H43" s="590">
        <f t="shared" si="0"/>
        <v>15498</v>
      </c>
    </row>
    <row r="44" spans="1:8" s="592" customFormat="1" ht="15">
      <c r="A44" s="597" t="s">
        <v>35</v>
      </c>
      <c r="B44" s="598">
        <f t="shared" ref="B44:H44" si="1">SUM(B4:B43)</f>
        <v>1117195</v>
      </c>
      <c r="C44" s="598">
        <f t="shared" si="1"/>
        <v>76571</v>
      </c>
      <c r="D44" s="598">
        <f t="shared" si="1"/>
        <v>76571</v>
      </c>
      <c r="E44" s="598">
        <f t="shared" si="1"/>
        <v>90100</v>
      </c>
      <c r="F44" s="598">
        <f t="shared" si="1"/>
        <v>29440</v>
      </c>
      <c r="G44" s="598">
        <f t="shared" si="1"/>
        <v>29440</v>
      </c>
      <c r="H44" s="598">
        <f t="shared" si="1"/>
        <v>1207295</v>
      </c>
    </row>
    <row r="45" spans="1:8">
      <c r="A45" s="498"/>
      <c r="B45" s="498"/>
      <c r="C45" s="498"/>
      <c r="D45" s="498"/>
      <c r="E45" s="498"/>
      <c r="F45" s="498"/>
      <c r="G45" s="498"/>
      <c r="H45" s="498"/>
    </row>
    <row r="46" spans="1:8" s="203" customFormat="1" ht="15.6" customHeight="1">
      <c r="A46" s="673" t="s">
        <v>322</v>
      </c>
      <c r="B46" s="673"/>
      <c r="C46" s="673"/>
      <c r="D46" s="673"/>
      <c r="E46" s="673"/>
      <c r="F46" s="673"/>
      <c r="G46" s="673"/>
      <c r="H46" s="674"/>
    </row>
    <row r="47" spans="1:8" ht="15.6" customHeight="1">
      <c r="A47" s="673" t="s">
        <v>300</v>
      </c>
      <c r="B47" s="673"/>
      <c r="C47" s="673"/>
      <c r="D47" s="673"/>
      <c r="E47" s="673"/>
      <c r="F47" s="673"/>
      <c r="G47" s="673"/>
      <c r="H47" s="674"/>
    </row>
    <row r="48" spans="1:8" ht="15.6" customHeight="1">
      <c r="A48" s="673" t="s">
        <v>323</v>
      </c>
      <c r="B48" s="673"/>
      <c r="C48" s="673"/>
      <c r="D48" s="673"/>
      <c r="E48" s="673"/>
      <c r="F48" s="673"/>
      <c r="G48" s="673"/>
      <c r="H48" s="674"/>
    </row>
  </sheetData>
  <mergeCells count="4">
    <mergeCell ref="B3:H3"/>
    <mergeCell ref="A46:H46"/>
    <mergeCell ref="A47:H47"/>
    <mergeCell ref="A48:H48"/>
  </mergeCells>
  <pageMargins left="0.5" right="0.17" top="1" bottom="0.17" header="0.17" footer="0.17"/>
  <pageSetup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7"/>
  <sheetViews>
    <sheetView showGridLines="0" zoomScaleNormal="100" zoomScaleSheetLayoutView="75" workbookViewId="0">
      <selection activeCell="P23" sqref="P23"/>
    </sheetView>
  </sheetViews>
  <sheetFormatPr defaultRowHeight="12.75"/>
  <cols>
    <col min="1" max="1" width="28.85546875" customWidth="1"/>
    <col min="2" max="2" width="8.7109375" customWidth="1"/>
    <col min="3" max="3" width="10.85546875" customWidth="1"/>
    <col min="4" max="4" width="9.7109375" customWidth="1"/>
    <col min="5" max="6" width="8.7109375" customWidth="1"/>
    <col min="7" max="7" width="13.140625" customWidth="1"/>
    <col min="8" max="8" width="11.28515625" customWidth="1"/>
    <col min="9" max="9" width="10" customWidth="1"/>
    <col min="10" max="10" width="11" customWidth="1"/>
    <col min="11" max="13" width="8.7109375" customWidth="1"/>
    <col min="14" max="14" width="11.28515625" customWidth="1"/>
    <col min="15" max="15" width="8.42578125" customWidth="1"/>
    <col min="16" max="16" width="10" customWidth="1"/>
    <col min="17" max="17" width="11.28515625" bestFit="1" customWidth="1"/>
  </cols>
  <sheetData>
    <row r="1" spans="1:17" s="21" customFormat="1" ht="18.75" customHeight="1">
      <c r="A1" s="210" t="s">
        <v>242</v>
      </c>
      <c r="B1" s="210"/>
      <c r="C1" s="210"/>
      <c r="D1" s="210"/>
      <c r="E1" s="210"/>
      <c r="F1" s="210"/>
      <c r="G1" s="210"/>
      <c r="H1" s="210"/>
      <c r="I1" s="210"/>
      <c r="J1" s="210"/>
      <c r="K1" s="210"/>
      <c r="L1" s="210"/>
      <c r="M1" s="210"/>
      <c r="N1" s="210"/>
      <c r="O1" s="210"/>
      <c r="P1" s="210"/>
    </row>
    <row r="2" spans="1:17" s="21" customFormat="1" ht="18" customHeight="1">
      <c r="A2" s="25"/>
      <c r="B2" s="136" t="s">
        <v>237</v>
      </c>
      <c r="C2" s="100" t="s">
        <v>238</v>
      </c>
      <c r="D2" s="100" t="s">
        <v>239</v>
      </c>
      <c r="E2" s="173" t="s">
        <v>235</v>
      </c>
      <c r="F2" s="100" t="s">
        <v>236</v>
      </c>
      <c r="G2" s="100" t="s">
        <v>228</v>
      </c>
      <c r="H2" s="100" t="s">
        <v>229</v>
      </c>
      <c r="I2" s="100" t="s">
        <v>230</v>
      </c>
      <c r="J2" s="173" t="s">
        <v>231</v>
      </c>
      <c r="K2" s="100" t="s">
        <v>232</v>
      </c>
      <c r="L2" s="100" t="s">
        <v>233</v>
      </c>
      <c r="M2" s="101" t="s">
        <v>223</v>
      </c>
      <c r="N2" s="678" t="s">
        <v>241</v>
      </c>
      <c r="O2" s="679"/>
      <c r="P2" s="680"/>
    </row>
    <row r="3" spans="1:17" s="24" customFormat="1" ht="32.25" customHeight="1">
      <c r="A3" s="23"/>
      <c r="B3" s="400">
        <v>44137</v>
      </c>
      <c r="C3" s="399">
        <v>44165</v>
      </c>
      <c r="D3" s="399">
        <v>44193</v>
      </c>
      <c r="E3" s="399">
        <v>44228</v>
      </c>
      <c r="F3" s="399">
        <v>44256</v>
      </c>
      <c r="G3" s="399">
        <v>44284</v>
      </c>
      <c r="H3" s="399">
        <v>44319</v>
      </c>
      <c r="I3" s="399">
        <v>44348</v>
      </c>
      <c r="J3" s="399">
        <v>44375</v>
      </c>
      <c r="K3" s="399">
        <v>44411</v>
      </c>
      <c r="L3" s="399">
        <v>44438</v>
      </c>
      <c r="M3" s="399">
        <v>44469</v>
      </c>
      <c r="N3" s="183" t="s">
        <v>265</v>
      </c>
      <c r="O3" s="184" t="s">
        <v>55</v>
      </c>
      <c r="P3" s="175" t="s">
        <v>151</v>
      </c>
    </row>
    <row r="4" spans="1:17" ht="13.15" customHeight="1">
      <c r="A4" s="11"/>
      <c r="B4" s="12"/>
      <c r="C4" s="13"/>
      <c r="D4" s="13"/>
      <c r="E4" s="13"/>
      <c r="F4" s="14"/>
      <c r="G4" s="4"/>
      <c r="H4" s="4"/>
      <c r="I4" s="2"/>
      <c r="J4" s="2"/>
      <c r="K4" s="2"/>
      <c r="L4" s="2"/>
      <c r="M4" s="6"/>
      <c r="N4" s="10"/>
      <c r="O4" s="9"/>
      <c r="P4" s="3"/>
    </row>
    <row r="5" spans="1:17" ht="12.75" customHeight="1">
      <c r="A5" s="63"/>
      <c r="B5" s="675" t="s">
        <v>40</v>
      </c>
      <c r="C5" s="676"/>
      <c r="D5" s="676"/>
      <c r="E5" s="676"/>
      <c r="F5" s="676"/>
      <c r="G5" s="676"/>
      <c r="H5" s="676"/>
      <c r="I5" s="676"/>
      <c r="J5" s="676"/>
      <c r="K5" s="676"/>
      <c r="L5" s="676"/>
      <c r="M5" s="677"/>
      <c r="N5" s="103"/>
      <c r="O5" s="104"/>
      <c r="P5" s="103"/>
    </row>
    <row r="6" spans="1:17" ht="13.15" customHeight="1">
      <c r="A6" s="63"/>
      <c r="B6" s="105"/>
      <c r="C6" s="106"/>
      <c r="D6" s="106"/>
      <c r="E6" s="106"/>
      <c r="F6" s="107"/>
      <c r="G6" s="108"/>
      <c r="H6" s="108"/>
      <c r="I6" s="106"/>
      <c r="J6" s="106"/>
      <c r="K6" s="106"/>
      <c r="L6" s="106"/>
      <c r="M6" s="109"/>
      <c r="N6" s="110"/>
      <c r="O6" s="111"/>
      <c r="P6" s="112"/>
    </row>
    <row r="7" spans="1:17" s="66" customFormat="1" ht="15" customHeight="1">
      <c r="A7" s="133" t="s">
        <v>167</v>
      </c>
      <c r="B7" s="225">
        <v>6824</v>
      </c>
      <c r="C7" s="226">
        <v>0</v>
      </c>
      <c r="D7" s="226">
        <v>0</v>
      </c>
      <c r="E7" s="227">
        <v>266</v>
      </c>
      <c r="F7" s="227">
        <v>0</v>
      </c>
      <c r="G7" s="227">
        <v>0</v>
      </c>
      <c r="H7" s="227">
        <v>0</v>
      </c>
      <c r="I7" s="227">
        <v>0</v>
      </c>
      <c r="J7" s="226">
        <v>0</v>
      </c>
      <c r="K7" s="111">
        <v>0</v>
      </c>
      <c r="L7" s="113">
        <v>0</v>
      </c>
      <c r="M7" s="114">
        <v>0</v>
      </c>
      <c r="N7" s="110">
        <v>7090</v>
      </c>
      <c r="O7" s="115">
        <v>7090</v>
      </c>
      <c r="P7" s="112">
        <f>N7/O7</f>
        <v>1</v>
      </c>
      <c r="Q7" s="228"/>
    </row>
    <row r="8" spans="1:17" s="66" customFormat="1" ht="15" customHeight="1">
      <c r="A8" s="133" t="s">
        <v>135</v>
      </c>
      <c r="B8" s="225">
        <v>0</v>
      </c>
      <c r="C8" s="226">
        <v>0</v>
      </c>
      <c r="D8" s="226">
        <v>2593</v>
      </c>
      <c r="E8" s="227">
        <v>2799</v>
      </c>
      <c r="F8" s="227">
        <v>2010</v>
      </c>
      <c r="G8" s="227">
        <v>1796</v>
      </c>
      <c r="H8" s="227">
        <v>1054</v>
      </c>
      <c r="I8" s="227">
        <v>0</v>
      </c>
      <c r="J8" s="227">
        <v>0</v>
      </c>
      <c r="K8" s="111">
        <v>29</v>
      </c>
      <c r="L8" s="111">
        <v>18</v>
      </c>
      <c r="M8" s="114"/>
      <c r="N8" s="116">
        <v>10299</v>
      </c>
      <c r="O8" s="115">
        <v>10300</v>
      </c>
      <c r="P8" s="112">
        <f>N8/O8</f>
        <v>0.99990291262135922</v>
      </c>
      <c r="Q8" s="228"/>
    </row>
    <row r="9" spans="1:17" s="66" customFormat="1" ht="18" customHeight="1">
      <c r="A9" s="72" t="s">
        <v>193</v>
      </c>
      <c r="B9" s="225"/>
      <c r="C9" s="226"/>
      <c r="D9" s="226"/>
      <c r="E9" s="227"/>
      <c r="F9" s="227"/>
      <c r="G9" s="227"/>
      <c r="H9" s="227"/>
      <c r="I9" s="227"/>
      <c r="J9" s="227"/>
      <c r="K9" s="111"/>
      <c r="L9" s="113"/>
      <c r="M9" s="114"/>
      <c r="N9" s="229" t="s">
        <v>48</v>
      </c>
      <c r="O9" s="230">
        <v>2954</v>
      </c>
      <c r="P9" s="231" t="s">
        <v>48</v>
      </c>
      <c r="Q9" s="228"/>
    </row>
    <row r="10" spans="1:17" s="66" customFormat="1" ht="15" customHeight="1">
      <c r="A10" s="72"/>
      <c r="B10" s="225"/>
      <c r="C10" s="226"/>
      <c r="D10" s="226"/>
      <c r="E10" s="227"/>
      <c r="F10" s="227"/>
      <c r="G10" s="227"/>
      <c r="H10" s="227"/>
      <c r="I10" s="227"/>
      <c r="J10" s="227"/>
      <c r="K10" s="111"/>
      <c r="L10" s="113"/>
      <c r="M10" s="114"/>
      <c r="N10" s="229"/>
      <c r="O10" s="230"/>
      <c r="P10" s="231"/>
    </row>
    <row r="11" spans="1:17" s="66" customFormat="1" ht="16.899999999999999" customHeight="1">
      <c r="A11" s="135" t="s">
        <v>194</v>
      </c>
      <c r="B11" s="225">
        <v>1510</v>
      </c>
      <c r="C11" s="226">
        <v>0</v>
      </c>
      <c r="D11" s="226">
        <v>0</v>
      </c>
      <c r="E11" s="227">
        <v>0</v>
      </c>
      <c r="F11" s="227">
        <v>0</v>
      </c>
      <c r="G11" s="227">
        <v>0</v>
      </c>
      <c r="H11" s="227">
        <v>0</v>
      </c>
      <c r="I11" s="227">
        <v>0</v>
      </c>
      <c r="J11" s="227">
        <v>0</v>
      </c>
      <c r="K11" s="111">
        <v>0</v>
      </c>
      <c r="L11" s="113">
        <v>0</v>
      </c>
      <c r="M11" s="114">
        <v>0</v>
      </c>
      <c r="N11" s="110">
        <v>1510</v>
      </c>
      <c r="O11" s="115">
        <v>1656</v>
      </c>
      <c r="P11" s="112">
        <f>N11/O11</f>
        <v>0.91183574879227058</v>
      </c>
    </row>
    <row r="12" spans="1:17" s="238" customFormat="1" ht="18" customHeight="1">
      <c r="A12" s="135" t="s">
        <v>195</v>
      </c>
      <c r="B12" s="232">
        <v>38886</v>
      </c>
      <c r="C12" s="226">
        <v>0</v>
      </c>
      <c r="D12" s="226">
        <v>0</v>
      </c>
      <c r="E12" s="227">
        <v>38886</v>
      </c>
      <c r="F12" s="226">
        <v>0</v>
      </c>
      <c r="G12" s="233">
        <v>336</v>
      </c>
      <c r="H12" s="227">
        <v>59973</v>
      </c>
      <c r="I12" s="227">
        <v>0</v>
      </c>
      <c r="J12" s="227">
        <v>0</v>
      </c>
      <c r="K12" s="111">
        <v>38000</v>
      </c>
      <c r="L12" s="234">
        <v>1800</v>
      </c>
      <c r="M12" s="118">
        <v>0</v>
      </c>
      <c r="N12" s="110">
        <f>SUM(B12:M12)</f>
        <v>177881</v>
      </c>
      <c r="O12" s="235">
        <v>180000</v>
      </c>
      <c r="P12" s="236">
        <f>N12/O12</f>
        <v>0.98822777777777782</v>
      </c>
      <c r="Q12" s="237"/>
    </row>
    <row r="13" spans="1:17" s="238" customFormat="1" ht="10.9" customHeight="1">
      <c r="A13" s="239"/>
      <c r="B13" s="232"/>
      <c r="C13" s="240"/>
      <c r="D13" s="240"/>
      <c r="E13" s="233"/>
      <c r="F13" s="233"/>
      <c r="G13" s="233"/>
      <c r="H13" s="233"/>
      <c r="I13" s="233"/>
      <c r="J13" s="117"/>
      <c r="K13" s="117"/>
      <c r="L13" s="120"/>
      <c r="M13" s="118"/>
      <c r="N13" s="110"/>
      <c r="O13" s="241"/>
      <c r="P13" s="236"/>
    </row>
    <row r="14" spans="1:17" s="66" customFormat="1" ht="13.7" customHeight="1">
      <c r="A14" s="242" t="s">
        <v>35</v>
      </c>
      <c r="B14" s="243">
        <f t="shared" ref="B14:M14" si="0">SUM(B7:B13)</f>
        <v>47220</v>
      </c>
      <c r="C14" s="396">
        <f t="shared" si="0"/>
        <v>0</v>
      </c>
      <c r="D14" s="396">
        <f t="shared" si="0"/>
        <v>2593</v>
      </c>
      <c r="E14" s="396">
        <f t="shared" si="0"/>
        <v>41951</v>
      </c>
      <c r="F14" s="396">
        <f t="shared" si="0"/>
        <v>2010</v>
      </c>
      <c r="G14" s="396">
        <f t="shared" si="0"/>
        <v>2132</v>
      </c>
      <c r="H14" s="396">
        <f t="shared" si="0"/>
        <v>61027</v>
      </c>
      <c r="I14" s="396">
        <f t="shared" si="0"/>
        <v>0</v>
      </c>
      <c r="J14" s="396">
        <f t="shared" si="0"/>
        <v>0</v>
      </c>
      <c r="K14" s="396">
        <f t="shared" si="0"/>
        <v>38029</v>
      </c>
      <c r="L14" s="396">
        <f t="shared" si="0"/>
        <v>1818</v>
      </c>
      <c r="M14" s="396">
        <f t="shared" si="0"/>
        <v>0</v>
      </c>
      <c r="N14" s="177">
        <f>SUM(N7:N13)</f>
        <v>196780</v>
      </c>
      <c r="O14" s="121">
        <f>SUM(O7:O13)</f>
        <v>202000</v>
      </c>
      <c r="P14" s="244">
        <f>N14/O14</f>
        <v>0.97415841584158414</v>
      </c>
    </row>
    <row r="15" spans="1:17" ht="15" customHeight="1">
      <c r="A15" s="47"/>
      <c r="B15" s="476"/>
      <c r="C15" s="476"/>
      <c r="D15" s="48"/>
      <c r="E15" s="477"/>
      <c r="F15" s="48"/>
      <c r="G15" s="47"/>
      <c r="H15" s="47"/>
      <c r="I15" s="47"/>
      <c r="J15" s="47"/>
      <c r="K15" s="47"/>
      <c r="L15" s="47"/>
      <c r="M15" s="47"/>
      <c r="N15" s="47"/>
      <c r="O15" s="48"/>
      <c r="P15" s="122"/>
    </row>
    <row r="16" spans="1:17" s="40" customFormat="1" ht="16.899999999999999" customHeight="1">
      <c r="A16" s="62" t="s">
        <v>161</v>
      </c>
      <c r="B16" s="62"/>
      <c r="C16" s="62"/>
      <c r="D16" s="62"/>
      <c r="E16" s="62"/>
      <c r="F16" s="55"/>
      <c r="G16" s="34"/>
      <c r="H16" s="34"/>
      <c r="I16" s="34"/>
      <c r="J16" s="34"/>
      <c r="K16" s="34"/>
      <c r="L16" s="34"/>
      <c r="M16" s="34"/>
      <c r="N16" s="34"/>
      <c r="O16" s="34"/>
      <c r="P16" s="34"/>
    </row>
    <row r="17" spans="1:17" s="40" customFormat="1" ht="13.15" customHeight="1">
      <c r="A17" s="223"/>
      <c r="B17" s="223"/>
      <c r="C17" s="223"/>
      <c r="D17" s="223"/>
      <c r="E17" s="223"/>
      <c r="F17" s="55"/>
      <c r="G17" s="34"/>
      <c r="H17" s="34"/>
      <c r="I17" s="34"/>
      <c r="J17" s="34"/>
      <c r="K17" s="34"/>
      <c r="L17" s="34"/>
      <c r="M17" s="34"/>
      <c r="N17" s="39"/>
      <c r="O17" s="34"/>
      <c r="P17" s="34"/>
    </row>
    <row r="18" spans="1:17" s="36" customFormat="1" ht="16.899999999999999" customHeight="1">
      <c r="A18" s="98" t="s">
        <v>133</v>
      </c>
      <c r="B18" s="98"/>
      <c r="C18" s="98"/>
      <c r="D18" s="98"/>
      <c r="E18" s="98"/>
      <c r="F18" s="98"/>
      <c r="G18" s="98"/>
      <c r="H18" s="98"/>
      <c r="I18" s="98"/>
      <c r="J18" s="98"/>
      <c r="K18" s="98"/>
      <c r="L18" s="98"/>
      <c r="M18" s="98"/>
      <c r="N18" s="98"/>
      <c r="O18" s="98"/>
      <c r="P18" s="98"/>
    </row>
    <row r="19" spans="1:17" s="36" customFormat="1" ht="15.6" customHeight="1">
      <c r="A19" s="681" t="s">
        <v>295</v>
      </c>
      <c r="B19" s="681"/>
      <c r="C19" s="681"/>
      <c r="D19" s="681"/>
      <c r="E19" s="681"/>
      <c r="F19" s="681"/>
      <c r="G19" s="681"/>
      <c r="H19" s="681"/>
      <c r="I19" s="681"/>
      <c r="J19" s="681"/>
      <c r="K19" s="681"/>
      <c r="L19" s="681"/>
      <c r="M19" s="681"/>
      <c r="N19" s="681"/>
      <c r="O19" s="681"/>
      <c r="P19" s="681"/>
    </row>
    <row r="20" spans="1:17" s="98" customFormat="1" ht="14.45" customHeight="1">
      <c r="A20" s="280" t="s">
        <v>203</v>
      </c>
      <c r="B20" s="123">
        <v>1656</v>
      </c>
      <c r="C20" s="281">
        <v>44105</v>
      </c>
      <c r="F20" s="124"/>
      <c r="H20" s="125"/>
      <c r="K20" s="124"/>
      <c r="O20" s="124"/>
      <c r="P20" s="124"/>
    </row>
    <row r="21" spans="1:17" s="98" customFormat="1" ht="14.45" customHeight="1">
      <c r="A21" s="280" t="s">
        <v>46</v>
      </c>
      <c r="B21" s="123">
        <v>40000</v>
      </c>
      <c r="C21" s="281">
        <v>44112</v>
      </c>
      <c r="F21" s="124"/>
      <c r="H21" s="126"/>
      <c r="O21" s="124"/>
    </row>
    <row r="22" spans="1:17" s="98" customFormat="1" ht="14.45" customHeight="1">
      <c r="A22" s="280" t="s">
        <v>45</v>
      </c>
      <c r="B22" s="123">
        <v>40000</v>
      </c>
      <c r="C22" s="281">
        <v>44218</v>
      </c>
      <c r="F22" s="127"/>
      <c r="G22" s="128"/>
      <c r="H22" s="127"/>
      <c r="I22" s="127"/>
      <c r="J22" s="129"/>
      <c r="K22" s="129"/>
      <c r="L22" s="129"/>
      <c r="M22" s="129"/>
      <c r="N22" s="129"/>
      <c r="O22" s="129"/>
      <c r="P22" s="130"/>
      <c r="Q22" s="124"/>
    </row>
    <row r="23" spans="1:17" s="98" customFormat="1" ht="14.45" customHeight="1">
      <c r="A23" s="280" t="s">
        <v>44</v>
      </c>
      <c r="B23" s="123">
        <v>30000</v>
      </c>
      <c r="C23" s="281">
        <v>44301</v>
      </c>
      <c r="F23" s="124"/>
      <c r="H23" s="125"/>
    </row>
    <row r="24" spans="1:17" s="98" customFormat="1" ht="14.45" customHeight="1">
      <c r="A24" s="280" t="s">
        <v>47</v>
      </c>
      <c r="B24" s="123">
        <v>30000</v>
      </c>
      <c r="C24" s="469">
        <v>44392</v>
      </c>
      <c r="D24" s="468">
        <v>44291</v>
      </c>
      <c r="F24" s="124"/>
      <c r="H24" s="125"/>
    </row>
    <row r="25" spans="1:17" s="98" customFormat="1" ht="14.45" customHeight="1">
      <c r="A25" s="280" t="s">
        <v>278</v>
      </c>
      <c r="B25" s="123">
        <v>40000</v>
      </c>
      <c r="C25" s="281">
        <v>44398</v>
      </c>
      <c r="F25" s="124"/>
      <c r="H25" s="125"/>
    </row>
    <row r="26" spans="1:17" s="98" customFormat="1" ht="14.25" customHeight="1">
      <c r="A26" s="282"/>
      <c r="B26" s="123"/>
      <c r="C26" s="281"/>
      <c r="F26" s="124"/>
      <c r="H26" s="125"/>
    </row>
    <row r="27" spans="1:17" ht="14.25">
      <c r="A27" s="34"/>
      <c r="B27" s="34"/>
      <c r="C27" s="34"/>
      <c r="D27" s="34"/>
      <c r="E27" s="34"/>
      <c r="G27" s="34"/>
      <c r="H27" s="34"/>
      <c r="I27" s="34"/>
      <c r="J27" s="34"/>
    </row>
  </sheetData>
  <mergeCells count="3">
    <mergeCell ref="B5:M5"/>
    <mergeCell ref="N2:P2"/>
    <mergeCell ref="A19:P19"/>
  </mergeCells>
  <phoneticPr fontId="37" type="noConversion"/>
  <pageMargins left="0.5" right="0.17" top="1" bottom="0.17" header="0.17" footer="0.17"/>
  <pageSetup scale="7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autoPageBreaks="0" fitToPage="1"/>
  </sheetPr>
  <dimension ref="A1:AH55"/>
  <sheetViews>
    <sheetView showGridLines="0" zoomScaleNormal="100" zoomScaleSheetLayoutView="75" workbookViewId="0">
      <selection activeCell="Q7" sqref="Q7"/>
    </sheetView>
  </sheetViews>
  <sheetFormatPr defaultRowHeight="12.75"/>
  <cols>
    <col min="1" max="1" width="23.28515625" style="38" customWidth="1"/>
    <col min="2" max="2" width="10.28515625" style="66" customWidth="1"/>
    <col min="3" max="3" width="10.28515625" style="38" customWidth="1"/>
    <col min="4" max="4" width="9.5703125" style="38" customWidth="1"/>
    <col min="5" max="5" width="10" style="38" customWidth="1"/>
    <col min="6" max="6" width="9.42578125" style="38" customWidth="1"/>
    <col min="7" max="7" width="8.42578125" style="38" customWidth="1"/>
    <col min="8" max="9" width="8.28515625" style="38" customWidth="1"/>
    <col min="10" max="11" width="9.28515625" style="38" customWidth="1"/>
    <col min="12" max="12" width="8.28515625" style="38" customWidth="1"/>
    <col min="13" max="13" width="9.140625" style="38" customWidth="1"/>
    <col min="14" max="14" width="8.28515625" style="38" customWidth="1"/>
    <col min="15" max="15" width="8.85546875" style="38" customWidth="1"/>
    <col min="16" max="16" width="9.28515625" style="38" customWidth="1"/>
    <col min="17" max="17" width="9.7109375" style="273" customWidth="1"/>
    <col min="18" max="18" width="9.28515625" style="38" customWidth="1"/>
    <col min="19" max="19" width="9" style="172" customWidth="1"/>
    <col min="20" max="34" width="8.85546875" style="2"/>
  </cols>
  <sheetData>
    <row r="1" spans="1:34" s="21" customFormat="1" ht="28.5" customHeight="1">
      <c r="A1" s="684" t="s">
        <v>249</v>
      </c>
      <c r="B1" s="684"/>
      <c r="C1" s="684"/>
      <c r="D1" s="684"/>
      <c r="E1" s="684"/>
      <c r="F1" s="684"/>
      <c r="G1" s="684"/>
      <c r="H1" s="684"/>
      <c r="I1" s="684"/>
      <c r="J1" s="684"/>
      <c r="K1" s="684"/>
      <c r="L1" s="684"/>
      <c r="M1" s="684"/>
      <c r="N1" s="684"/>
      <c r="O1" s="684"/>
      <c r="P1" s="684"/>
      <c r="Q1" s="685"/>
      <c r="R1" s="684"/>
      <c r="S1" s="685"/>
      <c r="T1" s="299"/>
      <c r="U1" s="299"/>
      <c r="V1" s="299"/>
      <c r="W1" s="299"/>
      <c r="X1" s="299"/>
      <c r="Y1" s="299"/>
      <c r="Z1" s="299"/>
      <c r="AA1" s="299"/>
      <c r="AB1" s="299"/>
      <c r="AC1" s="299"/>
      <c r="AD1" s="299"/>
      <c r="AE1" s="299"/>
      <c r="AF1" s="299"/>
      <c r="AG1" s="299"/>
      <c r="AH1" s="299"/>
    </row>
    <row r="2" spans="1:34" s="2" customFormat="1" ht="29.25" customHeight="1">
      <c r="A2" s="300"/>
      <c r="B2" s="301" t="s">
        <v>244</v>
      </c>
      <c r="C2" s="302" t="s">
        <v>237</v>
      </c>
      <c r="D2" s="303" t="s">
        <v>238</v>
      </c>
      <c r="E2" s="303" t="s">
        <v>239</v>
      </c>
      <c r="F2" s="682" t="s">
        <v>174</v>
      </c>
      <c r="G2" s="683"/>
      <c r="H2" s="304" t="s">
        <v>235</v>
      </c>
      <c r="I2" s="303" t="s">
        <v>236</v>
      </c>
      <c r="J2" s="303" t="s">
        <v>228</v>
      </c>
      <c r="K2" s="303" t="s">
        <v>229</v>
      </c>
      <c r="L2" s="303" t="s">
        <v>230</v>
      </c>
      <c r="M2" s="304" t="s">
        <v>231</v>
      </c>
      <c r="N2" s="303" t="s">
        <v>232</v>
      </c>
      <c r="O2" s="303" t="s">
        <v>233</v>
      </c>
      <c r="P2" s="305" t="s">
        <v>223</v>
      </c>
      <c r="Q2" s="686" t="s">
        <v>215</v>
      </c>
      <c r="R2" s="687"/>
      <c r="S2" s="102" t="s">
        <v>216</v>
      </c>
    </row>
    <row r="3" spans="1:34" s="18" customFormat="1" ht="34.15" customHeight="1">
      <c r="A3" s="345"/>
      <c r="B3" s="346" t="s">
        <v>106</v>
      </c>
      <c r="C3" s="401">
        <v>44137</v>
      </c>
      <c r="D3" s="402">
        <v>44165</v>
      </c>
      <c r="E3" s="402">
        <v>44196</v>
      </c>
      <c r="F3" s="347" t="s">
        <v>106</v>
      </c>
      <c r="G3" s="348" t="s">
        <v>55</v>
      </c>
      <c r="H3" s="402">
        <v>44228</v>
      </c>
      <c r="I3" s="402">
        <v>44256</v>
      </c>
      <c r="J3" s="402">
        <v>44284</v>
      </c>
      <c r="K3" s="402">
        <v>44319</v>
      </c>
      <c r="L3" s="402">
        <v>44348</v>
      </c>
      <c r="M3" s="494">
        <v>44375</v>
      </c>
      <c r="N3" s="402">
        <v>44411</v>
      </c>
      <c r="O3" s="402">
        <v>44438</v>
      </c>
      <c r="P3" s="402">
        <v>44469</v>
      </c>
      <c r="Q3" s="347" t="s">
        <v>307</v>
      </c>
      <c r="R3" s="347" t="s">
        <v>55</v>
      </c>
      <c r="S3" s="347" t="s">
        <v>306</v>
      </c>
    </row>
    <row r="4" spans="1:34" s="2" customFormat="1" ht="13.9" customHeight="1">
      <c r="A4" s="306"/>
      <c r="B4" s="688" t="s">
        <v>38</v>
      </c>
      <c r="C4" s="689"/>
      <c r="D4" s="689"/>
      <c r="E4" s="689"/>
      <c r="F4" s="689"/>
      <c r="G4" s="689"/>
      <c r="H4" s="689"/>
      <c r="I4" s="689"/>
      <c r="J4" s="689"/>
      <c r="K4" s="689"/>
      <c r="L4" s="689"/>
      <c r="M4" s="689"/>
      <c r="N4" s="689"/>
      <c r="O4" s="689"/>
      <c r="P4" s="689"/>
      <c r="Q4" s="689"/>
      <c r="R4" s="689"/>
      <c r="S4" s="690"/>
    </row>
    <row r="5" spans="1:34" ht="12.75" customHeight="1">
      <c r="A5" s="307"/>
      <c r="B5" s="307"/>
      <c r="C5" s="308"/>
      <c r="D5" s="308"/>
      <c r="E5" s="308"/>
      <c r="F5" s="309"/>
      <c r="G5" s="309"/>
      <c r="H5" s="308"/>
      <c r="I5" s="308"/>
      <c r="J5" s="308"/>
      <c r="K5" s="308"/>
      <c r="L5" s="308"/>
      <c r="M5" s="308"/>
      <c r="N5" s="308"/>
      <c r="O5" s="308"/>
      <c r="P5" s="308"/>
      <c r="Q5" s="309"/>
      <c r="R5" s="309"/>
      <c r="S5" s="310"/>
    </row>
    <row r="6" spans="1:34" ht="13.7" customHeight="1">
      <c r="A6" s="155" t="s">
        <v>53</v>
      </c>
      <c r="B6" s="311">
        <f t="shared" ref="B6:G6" si="0">SUM(B7:B13)</f>
        <v>133107</v>
      </c>
      <c r="C6" s="312">
        <f t="shared" si="0"/>
        <v>4152</v>
      </c>
      <c r="D6" s="330">
        <f t="shared" si="0"/>
        <v>160</v>
      </c>
      <c r="E6" s="330">
        <f t="shared" si="0"/>
        <v>1889</v>
      </c>
      <c r="F6" s="313">
        <f t="shared" si="0"/>
        <v>139308</v>
      </c>
      <c r="G6" s="313">
        <f t="shared" si="0"/>
        <v>144860</v>
      </c>
      <c r="H6" s="314">
        <f t="shared" ref="H6:P6" si="1">SUM(H7:H13)</f>
        <v>3183</v>
      </c>
      <c r="I6" s="315">
        <f t="shared" si="1"/>
        <v>9797</v>
      </c>
      <c r="J6" s="315">
        <f t="shared" si="1"/>
        <v>20230</v>
      </c>
      <c r="K6" s="315">
        <f t="shared" si="1"/>
        <v>27977</v>
      </c>
      <c r="L6" s="315">
        <f t="shared" si="1"/>
        <v>22554</v>
      </c>
      <c r="M6" s="315">
        <f t="shared" si="1"/>
        <v>13650</v>
      </c>
      <c r="N6" s="315">
        <f t="shared" si="1"/>
        <v>15687</v>
      </c>
      <c r="O6" s="315">
        <f t="shared" si="1"/>
        <v>9036</v>
      </c>
      <c r="P6" s="315">
        <f t="shared" si="1"/>
        <v>7611</v>
      </c>
      <c r="Q6" s="313">
        <f>SUM(Q7:Q13)</f>
        <v>129725</v>
      </c>
      <c r="R6" s="311">
        <f>SUM(R7:R13)</f>
        <v>142780</v>
      </c>
      <c r="S6" s="311">
        <f>SUM(S7:S13)</f>
        <v>135926</v>
      </c>
    </row>
    <row r="7" spans="1:34" ht="15" customHeight="1">
      <c r="A7" s="392" t="s">
        <v>6</v>
      </c>
      <c r="B7" s="316">
        <v>13398</v>
      </c>
      <c r="C7" s="317">
        <v>682</v>
      </c>
      <c r="D7" s="180">
        <v>0</v>
      </c>
      <c r="E7" s="180">
        <f>F7-SUM(B7:D7)</f>
        <v>0</v>
      </c>
      <c r="F7" s="166">
        <v>14080</v>
      </c>
      <c r="G7" s="318">
        <v>14080</v>
      </c>
      <c r="H7" s="335">
        <v>220</v>
      </c>
      <c r="I7" s="320">
        <v>300</v>
      </c>
      <c r="J7" s="320">
        <v>11221</v>
      </c>
      <c r="K7" s="320">
        <v>492</v>
      </c>
      <c r="L7" s="319">
        <v>1074</v>
      </c>
      <c r="M7" s="319">
        <v>544</v>
      </c>
      <c r="N7" s="319">
        <v>449</v>
      </c>
      <c r="O7" s="319">
        <v>0</v>
      </c>
      <c r="P7" s="321">
        <f>Q7-SUM(H7:O7)</f>
        <v>0</v>
      </c>
      <c r="Q7" s="322">
        <v>14300</v>
      </c>
      <c r="R7" s="323">
        <v>14300</v>
      </c>
      <c r="S7" s="322">
        <f t="shared" ref="S7:S15" si="2">C7+D7+E7+SUM(H7:P7)</f>
        <v>14982</v>
      </c>
    </row>
    <row r="8" spans="1:34" ht="15" customHeight="1">
      <c r="A8" s="392" t="s">
        <v>50</v>
      </c>
      <c r="B8" s="316">
        <v>1955</v>
      </c>
      <c r="C8" s="317">
        <v>0</v>
      </c>
      <c r="D8" s="180">
        <v>0</v>
      </c>
      <c r="E8" s="180">
        <f t="shared" ref="E8:E15" si="3">F8-SUM(B8:D8)</f>
        <v>0</v>
      </c>
      <c r="F8" s="166">
        <v>1955</v>
      </c>
      <c r="G8" s="318">
        <v>2000</v>
      </c>
      <c r="H8" s="335">
        <v>300</v>
      </c>
      <c r="I8" s="320">
        <v>612</v>
      </c>
      <c r="J8" s="320">
        <v>515</v>
      </c>
      <c r="K8" s="320">
        <v>513</v>
      </c>
      <c r="L8" s="319">
        <v>60</v>
      </c>
      <c r="M8" s="319">
        <v>0</v>
      </c>
      <c r="N8" s="319">
        <v>0</v>
      </c>
      <c r="O8" s="319">
        <v>0</v>
      </c>
      <c r="P8" s="321">
        <f t="shared" ref="P8:P15" si="4">Q8-SUM(H8:O8)</f>
        <v>0</v>
      </c>
      <c r="Q8" s="322">
        <v>2000</v>
      </c>
      <c r="R8" s="323">
        <v>2000</v>
      </c>
      <c r="S8" s="322">
        <f t="shared" si="2"/>
        <v>2000</v>
      </c>
    </row>
    <row r="9" spans="1:34" ht="15" customHeight="1">
      <c r="A9" s="392" t="s">
        <v>267</v>
      </c>
      <c r="B9" s="316">
        <v>0</v>
      </c>
      <c r="C9" s="317">
        <v>0</v>
      </c>
      <c r="D9" s="180">
        <v>0</v>
      </c>
      <c r="E9" s="180">
        <f t="shared" si="3"/>
        <v>0</v>
      </c>
      <c r="F9" s="166">
        <v>0</v>
      </c>
      <c r="G9" s="318">
        <v>4520</v>
      </c>
      <c r="H9" s="335">
        <v>0</v>
      </c>
      <c r="I9" s="320">
        <v>0</v>
      </c>
      <c r="J9" s="320">
        <v>0</v>
      </c>
      <c r="K9" s="320">
        <v>0</v>
      </c>
      <c r="L9" s="319">
        <v>0</v>
      </c>
      <c r="M9" s="319">
        <v>0</v>
      </c>
      <c r="N9" s="319">
        <v>0</v>
      </c>
      <c r="O9" s="319">
        <v>0</v>
      </c>
      <c r="P9" s="321">
        <f t="shared" si="4"/>
        <v>0</v>
      </c>
      <c r="Q9" s="322">
        <v>0</v>
      </c>
      <c r="R9" s="323">
        <v>0</v>
      </c>
      <c r="S9" s="322">
        <f t="shared" si="2"/>
        <v>0</v>
      </c>
    </row>
    <row r="10" spans="1:34" ht="15" customHeight="1">
      <c r="A10" s="392" t="s">
        <v>10</v>
      </c>
      <c r="B10" s="316">
        <v>36040</v>
      </c>
      <c r="C10" s="317">
        <v>0</v>
      </c>
      <c r="D10" s="180">
        <v>0</v>
      </c>
      <c r="E10" s="180">
        <f t="shared" si="3"/>
        <v>0</v>
      </c>
      <c r="F10" s="166">
        <v>36040</v>
      </c>
      <c r="G10" s="318">
        <v>36040</v>
      </c>
      <c r="H10" s="335">
        <v>872</v>
      </c>
      <c r="I10" s="320">
        <v>3227</v>
      </c>
      <c r="J10" s="320">
        <v>5466</v>
      </c>
      <c r="K10" s="320">
        <v>8120</v>
      </c>
      <c r="L10" s="319">
        <v>4493</v>
      </c>
      <c r="M10" s="319">
        <v>5623</v>
      </c>
      <c r="N10" s="319">
        <v>6824</v>
      </c>
      <c r="O10" s="319">
        <v>1417</v>
      </c>
      <c r="P10" s="321">
        <f t="shared" si="4"/>
        <v>425</v>
      </c>
      <c r="Q10" s="322">
        <v>36467</v>
      </c>
      <c r="R10" s="323">
        <v>36720</v>
      </c>
      <c r="S10" s="322">
        <f t="shared" si="2"/>
        <v>36467</v>
      </c>
    </row>
    <row r="11" spans="1:34" ht="15" customHeight="1">
      <c r="A11" s="392" t="s">
        <v>189</v>
      </c>
      <c r="B11" s="316">
        <v>45526</v>
      </c>
      <c r="C11" s="317">
        <v>2993</v>
      </c>
      <c r="D11" s="180">
        <v>0</v>
      </c>
      <c r="E11" s="180">
        <f t="shared" si="3"/>
        <v>1301</v>
      </c>
      <c r="F11" s="166">
        <v>49820</v>
      </c>
      <c r="G11" s="318">
        <v>49820</v>
      </c>
      <c r="H11" s="335">
        <v>1291</v>
      </c>
      <c r="I11" s="320">
        <v>2056</v>
      </c>
      <c r="J11" s="320">
        <v>2508</v>
      </c>
      <c r="K11" s="320">
        <v>4596</v>
      </c>
      <c r="L11" s="319">
        <v>3745</v>
      </c>
      <c r="M11" s="319">
        <v>5424</v>
      </c>
      <c r="N11" s="319">
        <v>7339</v>
      </c>
      <c r="O11" s="319">
        <v>5307</v>
      </c>
      <c r="P11" s="321">
        <f t="shared" si="4"/>
        <v>6559</v>
      </c>
      <c r="Q11" s="322">
        <v>38825</v>
      </c>
      <c r="R11" s="323">
        <v>50760</v>
      </c>
      <c r="S11" s="322">
        <f t="shared" si="2"/>
        <v>43119</v>
      </c>
    </row>
    <row r="12" spans="1:34" ht="15" customHeight="1">
      <c r="A12" s="392" t="s">
        <v>16</v>
      </c>
      <c r="B12" s="316">
        <v>9851</v>
      </c>
      <c r="C12" s="317">
        <v>0</v>
      </c>
      <c r="D12" s="180">
        <v>0</v>
      </c>
      <c r="E12" s="180">
        <f t="shared" si="3"/>
        <v>0</v>
      </c>
      <c r="F12" s="166">
        <v>9851</v>
      </c>
      <c r="G12" s="318">
        <v>10240</v>
      </c>
      <c r="H12" s="335">
        <v>0</v>
      </c>
      <c r="I12" s="320">
        <v>338</v>
      </c>
      <c r="J12" s="320">
        <v>520</v>
      </c>
      <c r="K12" s="320">
        <v>3140</v>
      </c>
      <c r="L12" s="319">
        <v>1500</v>
      </c>
      <c r="M12" s="319">
        <v>1201</v>
      </c>
      <c r="N12" s="319">
        <v>1075</v>
      </c>
      <c r="O12" s="319">
        <v>2000</v>
      </c>
      <c r="P12" s="321">
        <f t="shared" si="4"/>
        <v>502</v>
      </c>
      <c r="Q12" s="322">
        <v>10276</v>
      </c>
      <c r="R12" s="323">
        <v>10400</v>
      </c>
      <c r="S12" s="322">
        <f t="shared" si="2"/>
        <v>10276</v>
      </c>
    </row>
    <row r="13" spans="1:34" ht="15" customHeight="1">
      <c r="A13" s="392" t="s">
        <v>23</v>
      </c>
      <c r="B13" s="316">
        <v>26337</v>
      </c>
      <c r="C13" s="317">
        <v>477</v>
      </c>
      <c r="D13" s="180">
        <v>160</v>
      </c>
      <c r="E13" s="180">
        <f t="shared" si="3"/>
        <v>588</v>
      </c>
      <c r="F13" s="166">
        <v>27562</v>
      </c>
      <c r="G13" s="318">
        <v>28160</v>
      </c>
      <c r="H13" s="492">
        <v>500</v>
      </c>
      <c r="I13" s="478">
        <v>3264</v>
      </c>
      <c r="J13" s="320">
        <v>0</v>
      </c>
      <c r="K13" s="320">
        <v>11116</v>
      </c>
      <c r="L13" s="319">
        <v>11682</v>
      </c>
      <c r="M13" s="319">
        <v>858</v>
      </c>
      <c r="N13" s="319">
        <v>0</v>
      </c>
      <c r="O13" s="319">
        <v>312</v>
      </c>
      <c r="P13" s="321">
        <f t="shared" si="4"/>
        <v>125</v>
      </c>
      <c r="Q13" s="322">
        <v>27857</v>
      </c>
      <c r="R13" s="323">
        <v>28600</v>
      </c>
      <c r="S13" s="322">
        <f t="shared" si="2"/>
        <v>29082</v>
      </c>
    </row>
    <row r="14" spans="1:34" ht="12.2" customHeight="1">
      <c r="A14" s="324"/>
      <c r="B14" s="322"/>
      <c r="C14" s="317"/>
      <c r="D14" s="180"/>
      <c r="E14" s="180"/>
      <c r="F14" s="166"/>
      <c r="G14" s="166"/>
      <c r="H14" s="319"/>
      <c r="I14" s="320"/>
      <c r="J14" s="320"/>
      <c r="K14" s="320"/>
      <c r="L14" s="319"/>
      <c r="M14" s="319"/>
      <c r="N14" s="319"/>
      <c r="O14" s="319"/>
      <c r="P14" s="321"/>
      <c r="Q14" s="322"/>
      <c r="R14" s="179"/>
      <c r="S14" s="322"/>
    </row>
    <row r="15" spans="1:34" ht="15" customHeight="1">
      <c r="A15" s="325" t="s">
        <v>4</v>
      </c>
      <c r="B15" s="326">
        <v>39065</v>
      </c>
      <c r="C15" s="327">
        <v>6950</v>
      </c>
      <c r="D15" s="328">
        <v>6645</v>
      </c>
      <c r="E15" s="328">
        <f t="shared" si="3"/>
        <v>1687</v>
      </c>
      <c r="F15" s="329">
        <v>54347</v>
      </c>
      <c r="G15" s="313">
        <v>56000</v>
      </c>
      <c r="H15" s="315">
        <v>0</v>
      </c>
      <c r="I15" s="330">
        <v>2192</v>
      </c>
      <c r="J15" s="330">
        <v>2938</v>
      </c>
      <c r="K15" s="330">
        <v>4399</v>
      </c>
      <c r="L15" s="315">
        <v>5791</v>
      </c>
      <c r="M15" s="315">
        <v>1505</v>
      </c>
      <c r="N15" s="315">
        <v>5856</v>
      </c>
      <c r="O15" s="315">
        <v>5945</v>
      </c>
      <c r="P15" s="558">
        <f t="shared" si="4"/>
        <v>5823</v>
      </c>
      <c r="Q15" s="326">
        <v>34449</v>
      </c>
      <c r="R15" s="331">
        <v>56750</v>
      </c>
      <c r="S15" s="326">
        <f t="shared" si="2"/>
        <v>49731</v>
      </c>
    </row>
    <row r="16" spans="1:34" ht="12.2" customHeight="1">
      <c r="A16" s="332"/>
      <c r="B16" s="333"/>
      <c r="C16" s="317"/>
      <c r="D16" s="180"/>
      <c r="E16" s="180"/>
      <c r="F16" s="166"/>
      <c r="G16" s="333"/>
      <c r="H16" s="319"/>
      <c r="I16" s="320"/>
      <c r="J16" s="319"/>
      <c r="K16" s="320"/>
      <c r="L16" s="319"/>
      <c r="M16" s="319"/>
      <c r="N16" s="319"/>
      <c r="O16" s="180"/>
      <c r="P16" s="319"/>
      <c r="Q16" s="333"/>
      <c r="R16" s="179"/>
      <c r="S16" s="322"/>
    </row>
    <row r="17" spans="1:34" ht="13.7" customHeight="1">
      <c r="A17" s="332" t="s">
        <v>51</v>
      </c>
      <c r="B17" s="313">
        <f t="shared" ref="B17:G17" si="5">SUM(B18:B20)</f>
        <v>0</v>
      </c>
      <c r="C17" s="334">
        <f t="shared" si="5"/>
        <v>0</v>
      </c>
      <c r="D17" s="328">
        <f t="shared" si="5"/>
        <v>4849</v>
      </c>
      <c r="E17" s="328">
        <f t="shared" si="5"/>
        <v>494</v>
      </c>
      <c r="F17" s="313">
        <f t="shared" si="5"/>
        <v>5343</v>
      </c>
      <c r="G17" s="313">
        <f t="shared" si="5"/>
        <v>7585</v>
      </c>
      <c r="H17" s="315">
        <f t="shared" ref="H17:P17" si="6">SUM(H18:H20)</f>
        <v>0</v>
      </c>
      <c r="I17" s="315">
        <f t="shared" si="6"/>
        <v>0</v>
      </c>
      <c r="J17" s="315">
        <f t="shared" si="6"/>
        <v>0</v>
      </c>
      <c r="K17" s="315">
        <f t="shared" si="6"/>
        <v>0</v>
      </c>
      <c r="L17" s="315">
        <f t="shared" si="6"/>
        <v>0</v>
      </c>
      <c r="M17" s="315">
        <f t="shared" si="6"/>
        <v>4950</v>
      </c>
      <c r="N17" s="315">
        <f t="shared" si="6"/>
        <v>0</v>
      </c>
      <c r="O17" s="315">
        <f t="shared" si="6"/>
        <v>0</v>
      </c>
      <c r="P17" s="315">
        <f t="shared" si="6"/>
        <v>0</v>
      </c>
      <c r="Q17" s="329">
        <f>SUM(Q18:Q20)</f>
        <v>4950</v>
      </c>
      <c r="R17" s="331">
        <f>SUM(R18:R20)</f>
        <v>7100</v>
      </c>
      <c r="S17" s="313">
        <f>SUM(S18:S20)</f>
        <v>10293</v>
      </c>
    </row>
    <row r="18" spans="1:34" ht="15" customHeight="1">
      <c r="A18" s="393" t="s">
        <v>266</v>
      </c>
      <c r="B18" s="335">
        <v>0</v>
      </c>
      <c r="C18" s="317">
        <v>0</v>
      </c>
      <c r="D18" s="180">
        <v>136</v>
      </c>
      <c r="E18" s="180">
        <f>F18-SUM(B18:D18)</f>
        <v>0</v>
      </c>
      <c r="F18" s="166">
        <v>136</v>
      </c>
      <c r="G18" s="318">
        <v>545</v>
      </c>
      <c r="H18" s="319">
        <v>0</v>
      </c>
      <c r="I18" s="320">
        <v>0</v>
      </c>
      <c r="J18" s="319">
        <v>0</v>
      </c>
      <c r="K18" s="319">
        <v>0</v>
      </c>
      <c r="L18" s="319">
        <v>0</v>
      </c>
      <c r="M18" s="319">
        <v>0</v>
      </c>
      <c r="N18" s="319">
        <v>0</v>
      </c>
      <c r="O18" s="180">
        <v>0</v>
      </c>
      <c r="P18" s="319">
        <v>0</v>
      </c>
      <c r="Q18" s="333">
        <v>0</v>
      </c>
      <c r="R18" s="323">
        <v>0</v>
      </c>
      <c r="S18" s="322">
        <f>C18+D18+E18+SUM(H18:P18)</f>
        <v>136</v>
      </c>
    </row>
    <row r="19" spans="1:34" ht="15" customHeight="1">
      <c r="A19" s="332" t="s">
        <v>66</v>
      </c>
      <c r="B19" s="335">
        <v>0</v>
      </c>
      <c r="C19" s="317">
        <v>0</v>
      </c>
      <c r="D19" s="180">
        <v>4713</v>
      </c>
      <c r="E19" s="180">
        <f>F19-SUM(B19:D19)</f>
        <v>494</v>
      </c>
      <c r="F19" s="166">
        <v>5207</v>
      </c>
      <c r="G19" s="318">
        <v>6540</v>
      </c>
      <c r="H19" s="319">
        <v>0</v>
      </c>
      <c r="I19" s="320">
        <v>0</v>
      </c>
      <c r="J19" s="319">
        <v>0</v>
      </c>
      <c r="K19" s="319">
        <v>0</v>
      </c>
      <c r="L19" s="319">
        <v>0</v>
      </c>
      <c r="M19" s="336">
        <v>4950</v>
      </c>
      <c r="N19" s="319">
        <v>0</v>
      </c>
      <c r="O19" s="180">
        <v>0</v>
      </c>
      <c r="P19" s="319">
        <f>Q19-SUM(H19:O19)</f>
        <v>0</v>
      </c>
      <c r="Q19" s="333">
        <v>4950</v>
      </c>
      <c r="R19" s="323">
        <v>6600</v>
      </c>
      <c r="S19" s="322">
        <f>C19+D19+E19+SUM(H19:P19)</f>
        <v>10157</v>
      </c>
    </row>
    <row r="20" spans="1:34" ht="15" customHeight="1">
      <c r="A20" s="332" t="s">
        <v>67</v>
      </c>
      <c r="B20" s="335">
        <v>0</v>
      </c>
      <c r="C20" s="317">
        <f>F20-B20</f>
        <v>0</v>
      </c>
      <c r="D20" s="180">
        <v>0</v>
      </c>
      <c r="E20" s="180">
        <f>F20-SUM(B20:D20)</f>
        <v>0</v>
      </c>
      <c r="F20" s="166">
        <v>0</v>
      </c>
      <c r="G20" s="318">
        <v>500</v>
      </c>
      <c r="H20" s="319">
        <v>0</v>
      </c>
      <c r="I20" s="320">
        <v>0</v>
      </c>
      <c r="J20" s="319">
        <v>0</v>
      </c>
      <c r="K20" s="319">
        <v>0</v>
      </c>
      <c r="L20" s="319">
        <v>0</v>
      </c>
      <c r="M20" s="319">
        <v>0</v>
      </c>
      <c r="N20" s="319">
        <v>0</v>
      </c>
      <c r="O20" s="180">
        <v>0</v>
      </c>
      <c r="P20" s="319">
        <f>Q20-SUM(H20:O20)</f>
        <v>0</v>
      </c>
      <c r="Q20" s="333">
        <v>0</v>
      </c>
      <c r="R20" s="323">
        <v>500</v>
      </c>
      <c r="S20" s="322">
        <f>C20+D20+E20+SUM(H20:P20)</f>
        <v>0</v>
      </c>
    </row>
    <row r="21" spans="1:34" ht="11.45" customHeight="1">
      <c r="A21" s="155"/>
      <c r="B21" s="333"/>
      <c r="C21" s="317"/>
      <c r="D21" s="180"/>
      <c r="E21" s="180"/>
      <c r="F21" s="166"/>
      <c r="G21" s="333"/>
      <c r="H21" s="319"/>
      <c r="I21" s="320"/>
      <c r="J21" s="319"/>
      <c r="K21" s="319"/>
      <c r="L21" s="319"/>
      <c r="M21" s="319"/>
      <c r="N21" s="319"/>
      <c r="O21" s="180"/>
      <c r="P21" s="319"/>
      <c r="Q21" s="333"/>
      <c r="R21" s="179"/>
      <c r="S21" s="322"/>
    </row>
    <row r="22" spans="1:34" ht="13.7" customHeight="1">
      <c r="A22" s="154" t="s">
        <v>52</v>
      </c>
      <c r="B22" s="313">
        <f t="shared" ref="B22:P22" si="7">SUM(B23:B24)</f>
        <v>0</v>
      </c>
      <c r="C22" s="337">
        <f t="shared" si="7"/>
        <v>0</v>
      </c>
      <c r="D22" s="328">
        <f t="shared" si="7"/>
        <v>0</v>
      </c>
      <c r="E22" s="328">
        <f t="shared" si="7"/>
        <v>0</v>
      </c>
      <c r="F22" s="329">
        <f t="shared" si="7"/>
        <v>0</v>
      </c>
      <c r="G22" s="313">
        <f t="shared" si="7"/>
        <v>2000</v>
      </c>
      <c r="H22" s="314">
        <f t="shared" si="7"/>
        <v>0</v>
      </c>
      <c r="I22" s="315">
        <f t="shared" si="7"/>
        <v>0</v>
      </c>
      <c r="J22" s="315">
        <f t="shared" si="7"/>
        <v>0</v>
      </c>
      <c r="K22" s="315">
        <f t="shared" si="7"/>
        <v>0</v>
      </c>
      <c r="L22" s="315">
        <f t="shared" si="7"/>
        <v>0</v>
      </c>
      <c r="M22" s="315">
        <f t="shared" si="7"/>
        <v>0</v>
      </c>
      <c r="N22" s="315">
        <f t="shared" si="7"/>
        <v>0</v>
      </c>
      <c r="O22" s="315">
        <f t="shared" si="7"/>
        <v>0</v>
      </c>
      <c r="P22" s="315">
        <f t="shared" si="7"/>
        <v>0</v>
      </c>
      <c r="Q22" s="313">
        <f>SUM(Q23:Q24)</f>
        <v>0</v>
      </c>
      <c r="R22" s="331">
        <f>SUM(R23:R24)</f>
        <v>2000</v>
      </c>
      <c r="S22" s="313">
        <f>SUM(S23:S24)</f>
        <v>0</v>
      </c>
    </row>
    <row r="23" spans="1:34" ht="16.899999999999999" customHeight="1">
      <c r="A23" s="393" t="s">
        <v>257</v>
      </c>
      <c r="B23" s="333">
        <v>0</v>
      </c>
      <c r="C23" s="317">
        <f>F23-B23</f>
        <v>0</v>
      </c>
      <c r="D23" s="180">
        <v>0</v>
      </c>
      <c r="E23" s="180">
        <f>F23-SUM(B23:D23)</f>
        <v>0</v>
      </c>
      <c r="F23" s="166">
        <v>0</v>
      </c>
      <c r="G23" s="333">
        <v>0</v>
      </c>
      <c r="H23" s="319">
        <v>0</v>
      </c>
      <c r="I23" s="320">
        <v>0</v>
      </c>
      <c r="J23" s="319">
        <v>0</v>
      </c>
      <c r="K23" s="319">
        <v>0</v>
      </c>
      <c r="L23" s="319">
        <v>0</v>
      </c>
      <c r="M23" s="319">
        <v>0</v>
      </c>
      <c r="N23" s="319">
        <v>0</v>
      </c>
      <c r="O23" s="180">
        <v>0</v>
      </c>
      <c r="P23" s="319">
        <v>0</v>
      </c>
      <c r="Q23" s="333">
        <v>0</v>
      </c>
      <c r="R23" s="323">
        <v>0</v>
      </c>
      <c r="S23" s="322">
        <f>C23+D23+E23+SUM(H23:P23)</f>
        <v>0</v>
      </c>
    </row>
    <row r="24" spans="1:34" ht="13.7" customHeight="1">
      <c r="A24" s="393" t="s">
        <v>49</v>
      </c>
      <c r="B24" s="322">
        <v>0</v>
      </c>
      <c r="C24" s="317">
        <f>F24-B24</f>
        <v>0</v>
      </c>
      <c r="D24" s="180">
        <v>0</v>
      </c>
      <c r="E24" s="180">
        <f>F24-SUM(B24:D24)</f>
        <v>0</v>
      </c>
      <c r="F24" s="166">
        <v>0</v>
      </c>
      <c r="G24" s="333">
        <v>2000</v>
      </c>
      <c r="H24" s="319">
        <v>0</v>
      </c>
      <c r="I24" s="320">
        <v>0</v>
      </c>
      <c r="J24" s="319">
        <v>0</v>
      </c>
      <c r="K24" s="319">
        <v>0</v>
      </c>
      <c r="L24" s="319">
        <v>0</v>
      </c>
      <c r="M24" s="319">
        <v>0</v>
      </c>
      <c r="N24" s="319">
        <v>0</v>
      </c>
      <c r="O24" s="180">
        <v>0</v>
      </c>
      <c r="P24" s="321">
        <v>0</v>
      </c>
      <c r="Q24" s="322">
        <v>0</v>
      </c>
      <c r="R24" s="323">
        <v>2000</v>
      </c>
      <c r="S24" s="322">
        <f>C24+D24+E24+SUM(H24:P24)</f>
        <v>0</v>
      </c>
    </row>
    <row r="25" spans="1:34" s="172" customFormat="1" ht="13.7" customHeight="1">
      <c r="A25" s="325"/>
      <c r="B25" s="322"/>
      <c r="C25" s="317"/>
      <c r="D25" s="180"/>
      <c r="E25" s="180"/>
      <c r="F25" s="166"/>
      <c r="G25" s="333"/>
      <c r="H25" s="319"/>
      <c r="I25" s="320"/>
      <c r="J25" s="319"/>
      <c r="K25" s="319"/>
      <c r="L25" s="319"/>
      <c r="M25" s="319"/>
      <c r="N25" s="319"/>
      <c r="O25" s="180"/>
      <c r="P25" s="321"/>
      <c r="Q25" s="322"/>
      <c r="R25" s="338"/>
      <c r="S25" s="322"/>
      <c r="T25" s="2"/>
      <c r="U25" s="2"/>
      <c r="V25" s="2"/>
      <c r="W25" s="2"/>
      <c r="X25" s="2"/>
      <c r="Y25" s="2"/>
      <c r="Z25" s="2"/>
      <c r="AA25" s="2"/>
      <c r="AB25" s="2"/>
      <c r="AC25" s="2"/>
      <c r="AD25" s="2"/>
      <c r="AE25" s="2"/>
      <c r="AF25" s="2"/>
      <c r="AG25" s="2"/>
      <c r="AH25" s="2"/>
    </row>
    <row r="26" spans="1:34" s="172" customFormat="1" ht="13.7" customHeight="1">
      <c r="A26" s="325" t="s">
        <v>260</v>
      </c>
      <c r="B26" s="326">
        <f>B27+B28</f>
        <v>31141</v>
      </c>
      <c r="C26" s="327">
        <f>SUM(C27:C28)</f>
        <v>6240</v>
      </c>
      <c r="D26" s="328">
        <f>SUM(D27:D28)</f>
        <v>3587</v>
      </c>
      <c r="E26" s="328">
        <f>SUM(E27:E28)</f>
        <v>119</v>
      </c>
      <c r="F26" s="329">
        <f>F27+F28</f>
        <v>41087</v>
      </c>
      <c r="G26" s="326">
        <f>G27+G28</f>
        <v>41087</v>
      </c>
      <c r="H26" s="315">
        <f t="shared" ref="H26:P26" si="8">SUM(H27:H28)</f>
        <v>19</v>
      </c>
      <c r="I26" s="315">
        <f t="shared" si="8"/>
        <v>0</v>
      </c>
      <c r="J26" s="315">
        <f t="shared" si="8"/>
        <v>0</v>
      </c>
      <c r="K26" s="315">
        <f t="shared" si="8"/>
        <v>1558</v>
      </c>
      <c r="L26" s="315">
        <f t="shared" si="8"/>
        <v>2082</v>
      </c>
      <c r="M26" s="315">
        <f t="shared" si="8"/>
        <v>1445</v>
      </c>
      <c r="N26" s="315">
        <f t="shared" si="8"/>
        <v>1970</v>
      </c>
      <c r="O26" s="315">
        <f t="shared" si="8"/>
        <v>1005</v>
      </c>
      <c r="P26" s="315">
        <f t="shared" si="8"/>
        <v>128</v>
      </c>
      <c r="Q26" s="313">
        <f>SUM(Q27:Q28)</f>
        <v>8207</v>
      </c>
      <c r="R26" s="331">
        <f>SUM(R27:R28)</f>
        <v>9600</v>
      </c>
      <c r="S26" s="326">
        <f>SUM(S27:S28)</f>
        <v>18153</v>
      </c>
      <c r="T26" s="2"/>
      <c r="U26" s="2"/>
      <c r="V26" s="2"/>
      <c r="W26" s="2"/>
      <c r="X26" s="2"/>
      <c r="Y26" s="2"/>
      <c r="Z26" s="2"/>
      <c r="AA26" s="2"/>
      <c r="AB26" s="2"/>
      <c r="AC26" s="2"/>
      <c r="AD26" s="2"/>
      <c r="AE26" s="2"/>
      <c r="AF26" s="2"/>
      <c r="AG26" s="2"/>
      <c r="AH26" s="2"/>
    </row>
    <row r="27" spans="1:34" s="172" customFormat="1" ht="13.7" customHeight="1">
      <c r="A27" s="391" t="s">
        <v>261</v>
      </c>
      <c r="B27" s="322">
        <v>0</v>
      </c>
      <c r="C27" s="317">
        <v>1094</v>
      </c>
      <c r="D27" s="180">
        <v>3587</v>
      </c>
      <c r="E27" s="180">
        <f>F27-SUM(B27:D27)</f>
        <v>119</v>
      </c>
      <c r="F27" s="166">
        <v>4800</v>
      </c>
      <c r="G27" s="333">
        <v>4800</v>
      </c>
      <c r="H27" s="319">
        <v>19</v>
      </c>
      <c r="I27" s="320">
        <v>0</v>
      </c>
      <c r="J27" s="319">
        <v>0</v>
      </c>
      <c r="K27" s="319">
        <v>1558</v>
      </c>
      <c r="L27" s="319">
        <v>2082</v>
      </c>
      <c r="M27" s="319">
        <v>1445</v>
      </c>
      <c r="N27" s="319">
        <v>1970</v>
      </c>
      <c r="O27" s="180">
        <v>1005</v>
      </c>
      <c r="P27" s="321">
        <f>Q27-SUM(H27:O27)</f>
        <v>128</v>
      </c>
      <c r="Q27" s="322">
        <v>8207</v>
      </c>
      <c r="R27" s="323">
        <v>9600</v>
      </c>
      <c r="S27" s="322">
        <f>C27+D27+E27+SUM(H27:P27)</f>
        <v>13007</v>
      </c>
      <c r="T27" s="2"/>
      <c r="U27" s="2"/>
      <c r="V27" s="2"/>
      <c r="W27" s="2"/>
      <c r="X27" s="2"/>
      <c r="Y27" s="2"/>
      <c r="Z27" s="2"/>
      <c r="AA27" s="2"/>
      <c r="AB27" s="2"/>
      <c r="AC27" s="2"/>
      <c r="AD27" s="2"/>
      <c r="AE27" s="2"/>
      <c r="AF27" s="2"/>
      <c r="AG27" s="2"/>
      <c r="AH27" s="2"/>
    </row>
    <row r="28" spans="1:34" s="172" customFormat="1" ht="13.7" customHeight="1">
      <c r="A28" s="392" t="s">
        <v>262</v>
      </c>
      <c r="B28" s="322">
        <v>31141</v>
      </c>
      <c r="C28" s="317">
        <v>5146</v>
      </c>
      <c r="D28" s="180">
        <v>0</v>
      </c>
      <c r="E28" s="180">
        <f>F28-SUM(B28:D28)</f>
        <v>0</v>
      </c>
      <c r="F28" s="166">
        <v>36287</v>
      </c>
      <c r="G28" s="333">
        <v>36287</v>
      </c>
      <c r="H28" s="319">
        <v>0</v>
      </c>
      <c r="I28" s="320">
        <v>0</v>
      </c>
      <c r="J28" s="319">
        <v>0</v>
      </c>
      <c r="K28" s="319">
        <v>0</v>
      </c>
      <c r="L28" s="319">
        <v>0</v>
      </c>
      <c r="M28" s="319">
        <v>0</v>
      </c>
      <c r="N28" s="319">
        <v>0</v>
      </c>
      <c r="O28" s="180">
        <f>Q28-SUM(H28:N28)</f>
        <v>0</v>
      </c>
      <c r="P28" s="321">
        <v>0</v>
      </c>
      <c r="Q28" s="322">
        <v>0</v>
      </c>
      <c r="R28" s="322">
        <v>0</v>
      </c>
      <c r="S28" s="322">
        <f>C28+D28+E28+SUM(H28:P28)</f>
        <v>5146</v>
      </c>
      <c r="T28" s="2"/>
      <c r="U28" s="2"/>
      <c r="V28" s="2"/>
      <c r="W28" s="2"/>
      <c r="X28" s="2"/>
      <c r="Y28" s="2"/>
      <c r="Z28" s="2"/>
      <c r="AA28" s="2"/>
      <c r="AB28" s="2"/>
      <c r="AC28" s="2"/>
      <c r="AD28" s="2"/>
      <c r="AE28" s="2"/>
      <c r="AF28" s="2"/>
      <c r="AG28" s="2"/>
      <c r="AH28" s="2"/>
    </row>
    <row r="29" spans="1:34" s="273" customFormat="1" ht="13.7" customHeight="1">
      <c r="A29" s="394"/>
      <c r="B29" s="316"/>
      <c r="C29" s="317"/>
      <c r="D29" s="180"/>
      <c r="E29" s="180"/>
      <c r="F29" s="166"/>
      <c r="G29" s="333"/>
      <c r="H29" s="319"/>
      <c r="I29" s="320"/>
      <c r="J29" s="319"/>
      <c r="K29" s="319"/>
      <c r="L29" s="319"/>
      <c r="M29" s="319"/>
      <c r="N29" s="319"/>
      <c r="O29" s="180"/>
      <c r="P29" s="321"/>
      <c r="Q29" s="322"/>
      <c r="R29" s="322"/>
      <c r="S29" s="322"/>
      <c r="T29" s="2"/>
      <c r="U29" s="2"/>
      <c r="V29" s="2"/>
      <c r="W29" s="2"/>
      <c r="X29" s="2"/>
      <c r="Y29" s="2"/>
      <c r="Z29" s="2"/>
      <c r="AA29" s="2"/>
      <c r="AB29" s="2"/>
      <c r="AC29" s="2"/>
      <c r="AD29" s="2"/>
      <c r="AE29" s="2"/>
      <c r="AF29" s="2"/>
      <c r="AG29" s="2"/>
      <c r="AH29" s="2"/>
    </row>
    <row r="30" spans="1:34" s="40" customFormat="1" ht="15" customHeight="1">
      <c r="A30" s="339" t="s">
        <v>79</v>
      </c>
      <c r="B30" s="340">
        <f t="shared" ref="B30:P30" si="9">B6+B15+B17+B22+B26</f>
        <v>203313</v>
      </c>
      <c r="C30" s="340">
        <f t="shared" si="9"/>
        <v>17342</v>
      </c>
      <c r="D30" s="398">
        <f t="shared" si="9"/>
        <v>15241</v>
      </c>
      <c r="E30" s="398">
        <f t="shared" si="9"/>
        <v>4189</v>
      </c>
      <c r="F30" s="341">
        <f t="shared" si="9"/>
        <v>240085</v>
      </c>
      <c r="G30" s="341">
        <f t="shared" si="9"/>
        <v>251532</v>
      </c>
      <c r="H30" s="342">
        <f t="shared" si="9"/>
        <v>3202</v>
      </c>
      <c r="I30" s="343">
        <f t="shared" si="9"/>
        <v>11989</v>
      </c>
      <c r="J30" s="343">
        <f t="shared" si="9"/>
        <v>23168</v>
      </c>
      <c r="K30" s="343">
        <f t="shared" si="9"/>
        <v>33934</v>
      </c>
      <c r="L30" s="343">
        <f t="shared" si="9"/>
        <v>30427</v>
      </c>
      <c r="M30" s="343">
        <f t="shared" si="9"/>
        <v>21550</v>
      </c>
      <c r="N30" s="343">
        <f t="shared" si="9"/>
        <v>23513</v>
      </c>
      <c r="O30" s="343">
        <f t="shared" si="9"/>
        <v>15986</v>
      </c>
      <c r="P30" s="343">
        <f t="shared" si="9"/>
        <v>13562</v>
      </c>
      <c r="Q30" s="341">
        <f>Q6+Q15+Q17+Q22+Q26</f>
        <v>177331</v>
      </c>
      <c r="R30" s="341">
        <f>R6+R15+R17+R22+R26</f>
        <v>218230</v>
      </c>
      <c r="S30" s="341">
        <f>S6+S15+S17+S22+S26</f>
        <v>214103</v>
      </c>
      <c r="T30" s="18"/>
      <c r="U30" s="18"/>
      <c r="V30" s="18"/>
      <c r="W30" s="18"/>
      <c r="X30" s="18"/>
      <c r="Y30" s="18"/>
      <c r="Z30" s="18"/>
      <c r="AA30" s="18"/>
      <c r="AB30" s="18"/>
      <c r="AC30" s="18"/>
      <c r="AD30" s="18"/>
      <c r="AE30" s="18"/>
      <c r="AF30" s="18"/>
      <c r="AG30" s="18"/>
      <c r="AH30" s="18"/>
    </row>
    <row r="31" spans="1:34" ht="10.15" customHeight="1">
      <c r="A31" s="56"/>
      <c r="B31" s="64"/>
      <c r="C31" s="57"/>
      <c r="D31" s="55"/>
      <c r="E31" s="55"/>
      <c r="F31" s="55"/>
      <c r="G31" s="55"/>
      <c r="H31" s="58"/>
      <c r="I31" s="55"/>
      <c r="J31" s="49"/>
      <c r="K31" s="48"/>
      <c r="L31" s="59"/>
      <c r="M31" s="59"/>
      <c r="N31" s="59"/>
      <c r="O31" s="59"/>
      <c r="P31" s="59"/>
      <c r="Q31" s="59"/>
      <c r="R31" s="59"/>
      <c r="S31" s="59"/>
    </row>
    <row r="32" spans="1:34" ht="15.75" customHeight="1">
      <c r="A32" s="62" t="s">
        <v>161</v>
      </c>
      <c r="B32" s="62"/>
      <c r="C32" s="62"/>
      <c r="D32" s="62"/>
      <c r="E32" s="62"/>
      <c r="F32" s="62"/>
      <c r="G32" s="48"/>
      <c r="H32" s="58"/>
      <c r="I32" s="55"/>
      <c r="J32" s="49"/>
      <c r="K32" s="48"/>
      <c r="L32" s="59"/>
      <c r="M32" s="59"/>
      <c r="N32" s="59"/>
      <c r="O32" s="49"/>
      <c r="P32" s="59"/>
      <c r="Q32" s="59"/>
      <c r="R32" s="59"/>
      <c r="S32" s="59"/>
    </row>
    <row r="33" spans="1:34" ht="16.5" customHeight="1">
      <c r="A33" s="182" t="s">
        <v>222</v>
      </c>
      <c r="B33" s="182"/>
      <c r="C33" s="182"/>
      <c r="D33" s="182"/>
      <c r="E33" s="182"/>
      <c r="F33" s="182"/>
      <c r="G33" s="182"/>
      <c r="H33" s="182"/>
      <c r="I33" s="182"/>
      <c r="J33" s="182"/>
      <c r="K33" s="182"/>
      <c r="L33" s="58"/>
      <c r="M33" s="58"/>
      <c r="N33" s="58"/>
      <c r="O33" s="58"/>
      <c r="P33" s="58"/>
      <c r="Q33" s="58"/>
      <c r="R33" s="58"/>
      <c r="S33" s="58"/>
    </row>
    <row r="34" spans="1:34" ht="14.25">
      <c r="A34" s="34" t="s">
        <v>268</v>
      </c>
      <c r="B34" s="139"/>
      <c r="C34" s="58"/>
      <c r="D34" s="58"/>
      <c r="E34" s="58"/>
      <c r="F34" s="58"/>
      <c r="G34" s="58"/>
      <c r="H34" s="58"/>
      <c r="I34" s="57"/>
      <c r="J34" s="138"/>
      <c r="K34" s="58"/>
      <c r="L34" s="58"/>
      <c r="M34" s="58"/>
      <c r="N34" s="58"/>
      <c r="O34" s="58"/>
      <c r="P34" s="58"/>
      <c r="Q34" s="58"/>
      <c r="R34" s="58"/>
      <c r="S34" s="58"/>
    </row>
    <row r="35" spans="1:34" ht="16.5" customHeight="1">
      <c r="A35" s="196"/>
      <c r="B35" s="196"/>
      <c r="C35" s="196"/>
      <c r="D35" s="196"/>
      <c r="E35" s="196"/>
      <c r="F35" s="196"/>
      <c r="G35" s="196"/>
      <c r="H35" s="196"/>
      <c r="I35" s="196"/>
      <c r="J35" s="141"/>
      <c r="K35" s="141"/>
      <c r="L35" s="141"/>
      <c r="M35" s="141"/>
      <c r="N35" s="141"/>
      <c r="O35" s="141"/>
      <c r="P35" s="141"/>
      <c r="Q35" s="20"/>
      <c r="R35" s="141"/>
      <c r="S35" s="141"/>
    </row>
    <row r="36" spans="1:34" ht="16.5" customHeight="1">
      <c r="A36" s="142" t="s">
        <v>109</v>
      </c>
      <c r="B36" s="205"/>
      <c r="C36" s="205"/>
      <c r="D36" s="205"/>
      <c r="E36" s="205"/>
      <c r="F36" s="205"/>
      <c r="G36" s="205"/>
      <c r="H36" s="205"/>
      <c r="I36" s="205"/>
      <c r="J36" s="205"/>
      <c r="K36" s="205"/>
      <c r="L36" s="205"/>
      <c r="M36" s="205"/>
      <c r="N36" s="205"/>
      <c r="O36" s="143"/>
      <c r="P36" s="143"/>
      <c r="Q36" s="143"/>
      <c r="R36" s="143"/>
      <c r="S36" s="143"/>
    </row>
    <row r="37" spans="1:34" ht="16.5" customHeight="1">
      <c r="A37" s="142" t="s">
        <v>154</v>
      </c>
      <c r="B37" s="205"/>
      <c r="C37" s="205"/>
      <c r="D37" s="205"/>
      <c r="E37" s="205"/>
      <c r="F37" s="205"/>
      <c r="G37" s="205"/>
      <c r="H37" s="205"/>
      <c r="I37" s="205"/>
      <c r="J37" s="205"/>
      <c r="K37" s="205"/>
      <c r="L37" s="205"/>
      <c r="M37" s="205"/>
      <c r="N37" s="143"/>
      <c r="O37" s="143"/>
      <c r="P37" s="143"/>
      <c r="Q37" s="143"/>
      <c r="R37" s="143"/>
      <c r="S37" s="143"/>
    </row>
    <row r="38" spans="1:34" ht="16.5" customHeight="1">
      <c r="A38" s="142" t="s">
        <v>155</v>
      </c>
      <c r="B38" s="205"/>
      <c r="C38" s="205"/>
      <c r="D38" s="205"/>
      <c r="E38" s="205"/>
      <c r="F38" s="205"/>
      <c r="G38" s="205"/>
      <c r="H38" s="205"/>
      <c r="I38" s="205"/>
      <c r="J38" s="205"/>
      <c r="K38" s="205"/>
      <c r="L38" s="205"/>
      <c r="M38" s="205"/>
      <c r="N38" s="181"/>
      <c r="O38" s="143"/>
      <c r="P38" s="143"/>
      <c r="Q38" s="143"/>
      <c r="R38" s="143"/>
      <c r="S38" s="143"/>
    </row>
    <row r="39" spans="1:34" ht="16.5" customHeight="1">
      <c r="A39" s="140" t="s">
        <v>156</v>
      </c>
      <c r="B39" s="62"/>
      <c r="C39" s="49"/>
      <c r="D39" s="49"/>
      <c r="E39" s="49"/>
      <c r="F39" s="49"/>
      <c r="G39" s="49"/>
      <c r="H39" s="49"/>
      <c r="I39" s="138"/>
      <c r="J39" s="138"/>
      <c r="K39" s="49"/>
      <c r="L39" s="49"/>
      <c r="M39" s="49"/>
      <c r="N39" s="49"/>
      <c r="O39" s="49"/>
      <c r="P39" s="49"/>
      <c r="Q39" s="49"/>
      <c r="R39" s="49"/>
      <c r="S39" s="49"/>
    </row>
    <row r="40" spans="1:34" ht="16.5" customHeight="1">
      <c r="A40" s="140" t="s">
        <v>269</v>
      </c>
      <c r="B40" s="62"/>
      <c r="C40" s="49"/>
      <c r="D40" s="49"/>
      <c r="E40" s="49"/>
      <c r="F40" s="49"/>
      <c r="G40" s="49"/>
      <c r="H40" s="49"/>
      <c r="I40" s="138"/>
      <c r="J40" s="138"/>
      <c r="K40" s="49"/>
      <c r="L40" s="49"/>
      <c r="M40" s="49"/>
      <c r="N40" s="49"/>
      <c r="O40" s="49"/>
      <c r="P40" s="49"/>
      <c r="Q40" s="49"/>
      <c r="R40" s="49"/>
      <c r="S40" s="49"/>
    </row>
    <row r="41" spans="1:34" s="40" customFormat="1" ht="14.25" customHeight="1">
      <c r="A41" s="140" t="s">
        <v>270</v>
      </c>
      <c r="B41" s="62"/>
      <c r="C41" s="49"/>
      <c r="D41" s="49"/>
      <c r="E41" s="49"/>
      <c r="F41" s="49"/>
      <c r="G41" s="49"/>
      <c r="H41" s="49"/>
      <c r="I41" s="138"/>
      <c r="J41" s="138"/>
      <c r="K41" s="49"/>
      <c r="L41" s="49"/>
      <c r="M41" s="49"/>
      <c r="N41" s="49"/>
      <c r="O41" s="49"/>
      <c r="P41" s="49"/>
      <c r="Q41" s="49"/>
      <c r="R41" s="49"/>
      <c r="S41" s="49"/>
      <c r="T41" s="18"/>
      <c r="U41" s="18"/>
      <c r="V41" s="18"/>
      <c r="W41" s="18"/>
      <c r="X41" s="18"/>
      <c r="Y41" s="18"/>
      <c r="Z41" s="18"/>
      <c r="AA41" s="18"/>
      <c r="AB41" s="18"/>
      <c r="AC41" s="18"/>
      <c r="AD41" s="18"/>
      <c r="AE41" s="18"/>
      <c r="AF41" s="18"/>
      <c r="AG41" s="18"/>
      <c r="AH41" s="18"/>
    </row>
    <row r="42" spans="1:34" ht="14.25" customHeight="1">
      <c r="A42" s="206"/>
      <c r="B42" s="207"/>
      <c r="C42" s="49"/>
      <c r="D42" s="49"/>
      <c r="E42" s="49"/>
      <c r="F42" s="49"/>
      <c r="G42" s="49"/>
      <c r="H42" s="49"/>
      <c r="I42" s="138"/>
      <c r="J42" s="138"/>
      <c r="K42" s="49"/>
      <c r="L42" s="49"/>
      <c r="M42" s="49"/>
      <c r="N42" s="49"/>
      <c r="O42" s="49"/>
      <c r="P42" s="49"/>
      <c r="Q42" s="49"/>
      <c r="R42" s="49"/>
      <c r="S42" s="49"/>
    </row>
    <row r="43" spans="1:34" ht="14.25" customHeight="1">
      <c r="A43" s="206"/>
      <c r="B43" s="207"/>
      <c r="C43" s="49"/>
      <c r="D43" s="49"/>
      <c r="E43" s="49"/>
      <c r="F43" s="49"/>
      <c r="G43" s="49"/>
      <c r="H43" s="49"/>
      <c r="I43" s="138"/>
      <c r="J43" s="138"/>
      <c r="K43" s="49"/>
      <c r="L43" s="49"/>
      <c r="M43" s="49"/>
      <c r="N43" s="49"/>
      <c r="O43" s="49"/>
      <c r="P43" s="49"/>
      <c r="Q43" s="49"/>
      <c r="R43" s="49"/>
      <c r="S43" s="49"/>
    </row>
    <row r="44" spans="1:34" ht="14.25" customHeight="1">
      <c r="A44" s="206"/>
      <c r="B44" s="207"/>
      <c r="C44" s="49"/>
      <c r="D44" s="49"/>
      <c r="E44" s="49"/>
      <c r="F44" s="49"/>
      <c r="G44" s="49"/>
      <c r="H44" s="49"/>
      <c r="I44" s="138"/>
      <c r="J44" s="138"/>
      <c r="K44" s="49"/>
      <c r="L44" s="49"/>
      <c r="M44" s="49"/>
      <c r="N44" s="49"/>
      <c r="O44" s="49"/>
      <c r="P44" s="49"/>
      <c r="Q44" s="49"/>
      <c r="R44" s="49"/>
      <c r="S44" s="49"/>
    </row>
    <row r="45" spans="1:34" ht="14.25" customHeight="1">
      <c r="A45" s="206"/>
      <c r="B45" s="207"/>
      <c r="C45" s="49"/>
      <c r="D45" s="49"/>
      <c r="E45" s="49"/>
      <c r="F45" s="49"/>
      <c r="G45" s="49"/>
      <c r="H45" s="49"/>
      <c r="I45" s="138"/>
      <c r="J45" s="138"/>
      <c r="K45" s="49"/>
      <c r="L45" s="49"/>
      <c r="M45" s="49"/>
      <c r="N45" s="49"/>
      <c r="O45" s="49"/>
      <c r="P45" s="49"/>
      <c r="Q45" s="49"/>
      <c r="R45" s="49"/>
      <c r="S45" s="49"/>
    </row>
    <row r="46" spans="1:34" ht="14.25" customHeight="1">
      <c r="A46" s="15"/>
      <c r="B46" s="65"/>
      <c r="C46" s="7"/>
      <c r="D46" s="7"/>
      <c r="E46" s="7"/>
      <c r="F46" s="7"/>
      <c r="G46" s="7"/>
      <c r="H46" s="7"/>
      <c r="I46" s="8"/>
      <c r="J46" s="8"/>
      <c r="K46" s="7"/>
      <c r="L46" s="7"/>
      <c r="M46" s="7"/>
      <c r="N46" s="7"/>
      <c r="O46" s="7"/>
      <c r="P46" s="7"/>
      <c r="Q46" s="7"/>
      <c r="R46" s="7"/>
      <c r="S46" s="7"/>
    </row>
    <row r="47" spans="1:34" ht="14.25" customHeight="1">
      <c r="A47" s="15"/>
      <c r="B47" s="65"/>
      <c r="C47" s="7"/>
      <c r="D47" s="7"/>
      <c r="E47" s="7"/>
      <c r="F47" s="7"/>
      <c r="G47" s="7"/>
      <c r="H47" s="7"/>
      <c r="I47" s="8"/>
      <c r="J47" s="8"/>
      <c r="K47" s="7"/>
      <c r="L47" s="7"/>
      <c r="M47" s="7"/>
      <c r="N47" s="7"/>
      <c r="O47" s="7"/>
      <c r="P47" s="7"/>
      <c r="Q47" s="7"/>
      <c r="R47" s="7"/>
      <c r="S47" s="7"/>
    </row>
    <row r="48" spans="1:34" ht="14.25" customHeight="1">
      <c r="A48" s="15"/>
      <c r="B48" s="65"/>
      <c r="C48" s="7"/>
      <c r="D48" s="7"/>
      <c r="E48" s="7"/>
      <c r="F48" s="7"/>
      <c r="G48" s="7"/>
      <c r="H48" s="7"/>
      <c r="I48" s="8"/>
      <c r="J48" s="8"/>
      <c r="K48" s="7"/>
      <c r="L48" s="37"/>
      <c r="M48" s="37"/>
      <c r="N48" s="7"/>
      <c r="O48" s="7"/>
      <c r="P48" s="7"/>
      <c r="Q48" s="7"/>
      <c r="R48" s="7"/>
      <c r="S48" s="7"/>
    </row>
    <row r="49" spans="1:19" ht="14.25" customHeight="1">
      <c r="A49" s="15"/>
      <c r="B49" s="65"/>
      <c r="C49" s="7"/>
      <c r="D49" s="7"/>
      <c r="E49" s="7"/>
      <c r="F49" s="7"/>
      <c r="G49" s="7"/>
      <c r="H49" s="7"/>
      <c r="I49" s="8"/>
      <c r="J49" s="8"/>
      <c r="K49" s="7"/>
      <c r="L49" s="7"/>
      <c r="M49" s="7"/>
      <c r="N49" s="7"/>
      <c r="O49" s="7"/>
      <c r="P49" s="7"/>
      <c r="Q49" s="7"/>
      <c r="R49" s="7"/>
      <c r="S49" s="7"/>
    </row>
    <row r="50" spans="1:19" ht="14.25" customHeight="1">
      <c r="A50" s="15"/>
      <c r="B50" s="65"/>
      <c r="C50" s="7"/>
      <c r="D50" s="7"/>
      <c r="E50" s="7"/>
      <c r="F50" s="7"/>
      <c r="G50" s="7"/>
      <c r="H50" s="7"/>
      <c r="I50" s="8"/>
      <c r="J50" s="8"/>
      <c r="K50" s="7"/>
      <c r="L50" s="7"/>
      <c r="M50" s="7"/>
      <c r="N50" s="7"/>
      <c r="O50" s="7"/>
      <c r="P50" s="7"/>
      <c r="Q50" s="7"/>
      <c r="R50" s="7"/>
      <c r="S50" s="7"/>
    </row>
    <row r="51" spans="1:19" ht="14.25" customHeight="1">
      <c r="A51" s="15"/>
      <c r="B51" s="65"/>
      <c r="C51" s="7"/>
      <c r="D51" s="7"/>
      <c r="E51" s="7"/>
      <c r="F51" s="7"/>
      <c r="G51" s="7"/>
      <c r="H51" s="7"/>
      <c r="I51" s="8"/>
      <c r="J51" s="8"/>
      <c r="K51" s="7"/>
      <c r="L51" s="7"/>
      <c r="M51" s="7"/>
      <c r="N51" s="7"/>
      <c r="O51" s="7"/>
      <c r="P51" s="7"/>
      <c r="Q51" s="7"/>
      <c r="R51" s="7"/>
      <c r="S51" s="7"/>
    </row>
    <row r="52" spans="1:19" ht="14.25" customHeight="1">
      <c r="A52" s="15"/>
      <c r="B52" s="65"/>
      <c r="C52" s="7"/>
      <c r="D52" s="7"/>
      <c r="E52" s="7"/>
      <c r="F52" s="7"/>
      <c r="G52" s="7"/>
      <c r="H52" s="7"/>
      <c r="I52" s="8"/>
      <c r="J52" s="8"/>
      <c r="K52" s="7"/>
      <c r="L52" s="7"/>
      <c r="M52" s="7"/>
      <c r="N52" s="7"/>
      <c r="O52" s="7"/>
      <c r="P52" s="7"/>
      <c r="Q52" s="7"/>
      <c r="R52" s="7"/>
      <c r="S52" s="7"/>
    </row>
    <row r="53" spans="1:19" ht="14.25" customHeight="1">
      <c r="A53" s="15"/>
      <c r="B53" s="65"/>
      <c r="C53" s="7"/>
      <c r="D53" s="7"/>
      <c r="E53" s="7"/>
      <c r="F53" s="7"/>
      <c r="G53" s="7"/>
      <c r="H53" s="7"/>
      <c r="I53" s="8"/>
      <c r="J53" s="8"/>
      <c r="K53" s="7"/>
      <c r="L53" s="7"/>
      <c r="M53" s="7"/>
      <c r="N53" s="7"/>
      <c r="O53" s="7"/>
      <c r="P53" s="7"/>
      <c r="Q53" s="7"/>
      <c r="R53" s="7"/>
      <c r="S53" s="7"/>
    </row>
    <row r="54" spans="1:19" ht="14.25" customHeight="1">
      <c r="A54" s="15"/>
      <c r="B54" s="65"/>
      <c r="C54" s="7"/>
      <c r="D54" s="7"/>
      <c r="E54" s="7"/>
      <c r="F54" s="7"/>
      <c r="G54" s="7"/>
      <c r="H54" s="7"/>
      <c r="I54" s="8"/>
      <c r="J54" s="8"/>
      <c r="K54" s="7"/>
      <c r="L54" s="7"/>
      <c r="M54" s="7"/>
      <c r="N54" s="7"/>
      <c r="O54" s="7"/>
      <c r="P54" s="7"/>
      <c r="Q54" s="7"/>
      <c r="R54" s="7"/>
      <c r="S54" s="7"/>
    </row>
    <row r="55" spans="1:19" ht="14.25" customHeight="1">
      <c r="A55" s="15"/>
      <c r="B55" s="65"/>
      <c r="C55" s="7"/>
      <c r="D55" s="7"/>
      <c r="E55" s="7"/>
      <c r="F55" s="7"/>
      <c r="G55" s="7"/>
      <c r="H55" s="7"/>
      <c r="I55" s="8"/>
      <c r="J55" s="8"/>
      <c r="K55" s="7"/>
      <c r="L55" s="7"/>
      <c r="M55" s="7"/>
      <c r="N55" s="7"/>
      <c r="O55" s="7"/>
      <c r="P55" s="7"/>
      <c r="Q55" s="7"/>
      <c r="R55" s="7"/>
      <c r="S55" s="7"/>
    </row>
  </sheetData>
  <mergeCells count="4">
    <mergeCell ref="F2:G2"/>
    <mergeCell ref="A1:S1"/>
    <mergeCell ref="Q2:R2"/>
    <mergeCell ref="B4:S4"/>
  </mergeCells>
  <printOptions horizontalCentered="1"/>
  <pageMargins left="0.25" right="0.17" top="1" bottom="0.17" header="0.17" footer="0.17"/>
  <pageSetup scale="70" orientation="landscape" r:id="rId1"/>
  <headerFooter alignWithMargins="0"/>
  <ignoredErrors>
    <ignoredError sqref="S7 S8:S13 S18:S28 K14 K16:K17 K21:K22 L14 L16:L17 L21:L22 L25:L26 N16:N17 N21 O14 O25:O26 S15 O16:O17 O21 O28 P7 P8:P13 P15 P19:P20 P27" formulaRange="1"/>
    <ignoredError sqref="D26" formula="1"/>
    <ignoredError sqref="N26"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R50"/>
  <sheetViews>
    <sheetView showGridLines="0" zoomScaleNormal="100" workbookViewId="0">
      <selection activeCell="H13" sqref="H13"/>
    </sheetView>
  </sheetViews>
  <sheetFormatPr defaultColWidth="8.85546875" defaultRowHeight="12.75"/>
  <cols>
    <col min="1" max="1" width="18.5703125" style="38" customWidth="1"/>
    <col min="2" max="2" width="11.5703125" style="38" customWidth="1"/>
    <col min="3" max="3" width="11.7109375" style="38" customWidth="1"/>
    <col min="4" max="4" width="11.5703125" style="38" customWidth="1"/>
    <col min="5" max="5" width="10.85546875" style="38" customWidth="1"/>
    <col min="6" max="6" width="10.7109375" style="38" customWidth="1"/>
    <col min="7" max="7" width="10" style="38" customWidth="1"/>
    <col min="8" max="8" width="10.7109375" style="38" customWidth="1"/>
    <col min="9" max="12" width="8.7109375" style="38" customWidth="1"/>
    <col min="13" max="13" width="8.7109375" style="172" customWidth="1"/>
    <col min="14" max="14" width="19.28515625" style="38" customWidth="1"/>
    <col min="15" max="16384" width="8.85546875" style="38"/>
  </cols>
  <sheetData>
    <row r="1" spans="1:18" s="21" customFormat="1" ht="21.2" customHeight="1">
      <c r="A1" s="208" t="s">
        <v>247</v>
      </c>
      <c r="B1" s="209"/>
      <c r="C1" s="209"/>
      <c r="D1" s="209"/>
      <c r="E1" s="209"/>
      <c r="F1" s="209"/>
      <c r="G1" s="209"/>
      <c r="H1" s="209"/>
      <c r="I1" s="209"/>
      <c r="J1" s="209"/>
      <c r="K1" s="209"/>
      <c r="L1" s="209"/>
      <c r="M1" s="209"/>
      <c r="N1" s="209"/>
    </row>
    <row r="2" spans="1:18" ht="19.149999999999999" customHeight="1">
      <c r="A2" s="144"/>
      <c r="B2" s="136" t="s">
        <v>245</v>
      </c>
      <c r="C2" s="100" t="s">
        <v>224</v>
      </c>
      <c r="D2" s="100" t="s">
        <v>225</v>
      </c>
      <c r="E2" s="173" t="s">
        <v>226</v>
      </c>
      <c r="F2" s="100" t="s">
        <v>227</v>
      </c>
      <c r="G2" s="100" t="s">
        <v>228</v>
      </c>
      <c r="H2" s="100" t="s">
        <v>229</v>
      </c>
      <c r="I2" s="100" t="s">
        <v>230</v>
      </c>
      <c r="J2" s="173" t="s">
        <v>231</v>
      </c>
      <c r="K2" s="100" t="s">
        <v>232</v>
      </c>
      <c r="L2" s="100" t="s">
        <v>233</v>
      </c>
      <c r="M2" s="101" t="s">
        <v>223</v>
      </c>
      <c r="N2" s="43"/>
    </row>
    <row r="3" spans="1:18" s="273" customFormat="1" ht="19.149999999999999" customHeight="1">
      <c r="A3" s="277"/>
      <c r="B3" s="399">
        <v>44137</v>
      </c>
      <c r="C3" s="399">
        <v>44165</v>
      </c>
      <c r="D3" s="399">
        <v>44193</v>
      </c>
      <c r="E3" s="399">
        <v>44228</v>
      </c>
      <c r="F3" s="399">
        <v>44256</v>
      </c>
      <c r="G3" s="399">
        <v>44284</v>
      </c>
      <c r="H3" s="399">
        <v>44319</v>
      </c>
      <c r="I3" s="399">
        <v>44348</v>
      </c>
      <c r="J3" s="399">
        <v>44375</v>
      </c>
      <c r="K3" s="399">
        <v>44411</v>
      </c>
      <c r="L3" s="399">
        <v>44438</v>
      </c>
      <c r="M3" s="399">
        <v>44469</v>
      </c>
      <c r="N3" s="137" t="s">
        <v>305</v>
      </c>
    </row>
    <row r="4" spans="1:18" s="172" customFormat="1" ht="13.15" customHeight="1">
      <c r="A4" s="63"/>
      <c r="B4" s="185"/>
      <c r="C4" s="186"/>
      <c r="D4" s="186"/>
      <c r="E4" s="186"/>
      <c r="F4" s="186"/>
      <c r="G4" s="186"/>
      <c r="H4" s="186"/>
      <c r="I4" s="187"/>
      <c r="J4" s="186"/>
      <c r="K4" s="186"/>
      <c r="L4" s="186"/>
      <c r="M4" s="276"/>
      <c r="N4" s="188"/>
    </row>
    <row r="5" spans="1:18" ht="13.7" customHeight="1">
      <c r="A5" s="54"/>
      <c r="B5" s="691" t="s">
        <v>40</v>
      </c>
      <c r="C5" s="692"/>
      <c r="D5" s="692"/>
      <c r="E5" s="692"/>
      <c r="F5" s="692"/>
      <c r="G5" s="692"/>
      <c r="H5" s="692"/>
      <c r="I5" s="692"/>
      <c r="J5" s="692"/>
      <c r="K5" s="692"/>
      <c r="L5" s="692"/>
      <c r="M5" s="216"/>
      <c r="N5" s="60"/>
      <c r="O5" s="34"/>
    </row>
    <row r="6" spans="1:18" ht="14.25" customHeight="1">
      <c r="A6" s="63" t="s">
        <v>36</v>
      </c>
      <c r="B6" s="161">
        <v>0</v>
      </c>
      <c r="C6" s="58">
        <v>0</v>
      </c>
      <c r="D6" s="58">
        <v>0</v>
      </c>
      <c r="E6" s="58">
        <v>0</v>
      </c>
      <c r="F6" s="58">
        <v>0</v>
      </c>
      <c r="G6" s="58">
        <v>0</v>
      </c>
      <c r="H6" s="58">
        <v>0</v>
      </c>
      <c r="I6" s="156">
        <v>0</v>
      </c>
      <c r="J6" s="156">
        <v>0</v>
      </c>
      <c r="K6" s="58">
        <v>0</v>
      </c>
      <c r="L6" s="58">
        <v>0</v>
      </c>
      <c r="M6" s="157">
        <v>0</v>
      </c>
      <c r="N6" s="145">
        <f>SUM(B6:M6)</f>
        <v>0</v>
      </c>
      <c r="O6" s="34"/>
    </row>
    <row r="7" spans="1:18" ht="14.25" customHeight="1">
      <c r="A7" s="63" t="s">
        <v>135</v>
      </c>
      <c r="B7" s="161">
        <v>311</v>
      </c>
      <c r="C7" s="131">
        <v>338</v>
      </c>
      <c r="D7" s="131">
        <v>354</v>
      </c>
      <c r="E7" s="131">
        <v>172</v>
      </c>
      <c r="F7" s="131">
        <v>304</v>
      </c>
      <c r="G7" s="131">
        <v>312</v>
      </c>
      <c r="H7" s="131">
        <v>205</v>
      </c>
      <c r="I7" s="171">
        <v>350</v>
      </c>
      <c r="J7" s="171">
        <v>322</v>
      </c>
      <c r="K7" s="58">
        <v>283</v>
      </c>
      <c r="L7" s="58">
        <v>409</v>
      </c>
      <c r="M7" s="157">
        <v>264</v>
      </c>
      <c r="N7" s="145">
        <f>SUM(B7:M7)</f>
        <v>3624</v>
      </c>
      <c r="O7" s="34"/>
    </row>
    <row r="8" spans="1:18" ht="14.25" customHeight="1">
      <c r="A8" s="146" t="s">
        <v>41</v>
      </c>
      <c r="B8" s="162">
        <f t="shared" ref="B8:J8" si="0">B10-B7</f>
        <v>760</v>
      </c>
      <c r="C8" s="132">
        <f t="shared" si="0"/>
        <v>1025</v>
      </c>
      <c r="D8" s="132">
        <f t="shared" si="0"/>
        <v>774</v>
      </c>
      <c r="E8" s="132">
        <f t="shared" si="0"/>
        <v>741</v>
      </c>
      <c r="F8" s="132">
        <f t="shared" si="0"/>
        <v>879</v>
      </c>
      <c r="G8" s="132">
        <f t="shared" si="0"/>
        <v>814</v>
      </c>
      <c r="H8" s="132">
        <f t="shared" si="0"/>
        <v>930</v>
      </c>
      <c r="I8" s="132">
        <f t="shared" si="0"/>
        <v>871</v>
      </c>
      <c r="J8" s="132">
        <f t="shared" si="0"/>
        <v>1086</v>
      </c>
      <c r="K8" s="132">
        <v>939</v>
      </c>
      <c r="L8" s="132">
        <f>L10-L7</f>
        <v>883</v>
      </c>
      <c r="M8" s="132">
        <f>M10-M7</f>
        <v>1063</v>
      </c>
      <c r="N8" s="344">
        <f>SUM(B8:M8)</f>
        <v>10765</v>
      </c>
      <c r="O8" s="34"/>
    </row>
    <row r="9" spans="1:18" ht="13.15" customHeight="1">
      <c r="A9" s="146"/>
      <c r="B9" s="162"/>
      <c r="C9" s="149"/>
      <c r="D9" s="149"/>
      <c r="E9" s="55"/>
      <c r="F9" s="149"/>
      <c r="G9" s="58"/>
      <c r="H9" s="58"/>
      <c r="I9" s="158"/>
      <c r="J9" s="158"/>
      <c r="K9" s="159"/>
      <c r="L9" s="159"/>
      <c r="M9" s="160"/>
      <c r="N9" s="145"/>
      <c r="O9" s="34"/>
    </row>
    <row r="10" spans="1:18" ht="12.6" customHeight="1">
      <c r="A10" s="54" t="s">
        <v>35</v>
      </c>
      <c r="B10" s="161">
        <v>1071</v>
      </c>
      <c r="C10" s="58">
        <v>1363</v>
      </c>
      <c r="D10" s="58">
        <v>1128</v>
      </c>
      <c r="E10" s="58">
        <v>913</v>
      </c>
      <c r="F10" s="58">
        <v>1183</v>
      </c>
      <c r="G10" s="58">
        <v>1126</v>
      </c>
      <c r="H10" s="58">
        <v>1135</v>
      </c>
      <c r="I10" s="270">
        <v>1221</v>
      </c>
      <c r="J10" s="270">
        <v>1408</v>
      </c>
      <c r="K10" s="58">
        <v>1222</v>
      </c>
      <c r="L10" s="58">
        <v>1292</v>
      </c>
      <c r="M10" s="157">
        <v>1327</v>
      </c>
      <c r="N10" s="145">
        <f>SUM(B10:M10)</f>
        <v>14389</v>
      </c>
      <c r="O10" s="34"/>
    </row>
    <row r="11" spans="1:18" s="172" customFormat="1" ht="12.6" customHeight="1">
      <c r="A11" s="275"/>
      <c r="B11" s="275"/>
      <c r="C11" s="275"/>
      <c r="D11" s="275"/>
      <c r="E11" s="275"/>
      <c r="F11" s="275"/>
      <c r="G11" s="275"/>
      <c r="H11" s="275"/>
      <c r="I11" s="275"/>
      <c r="J11" s="275"/>
      <c r="K11" s="275"/>
      <c r="L11" s="275"/>
      <c r="M11" s="275"/>
      <c r="N11" s="499"/>
      <c r="O11" s="34"/>
      <c r="R11" s="39"/>
    </row>
    <row r="12" spans="1:18" s="40" customFormat="1" ht="18" customHeight="1">
      <c r="A12" s="34" t="s">
        <v>162</v>
      </c>
      <c r="B12" s="46"/>
      <c r="C12" s="46"/>
      <c r="D12" s="46"/>
      <c r="E12" s="34"/>
      <c r="F12" s="34"/>
      <c r="G12" s="34"/>
      <c r="H12" s="34"/>
      <c r="I12" s="34"/>
      <c r="J12" s="34"/>
      <c r="K12" s="34"/>
      <c r="L12" s="34"/>
      <c r="M12" s="34"/>
      <c r="N12" s="46"/>
    </row>
    <row r="13" spans="1:18" s="40" customFormat="1" ht="18" customHeight="1">
      <c r="A13" s="34" t="s">
        <v>82</v>
      </c>
      <c r="B13" s="34"/>
      <c r="C13" s="34"/>
      <c r="D13" s="34"/>
      <c r="E13" s="34"/>
      <c r="F13" s="34"/>
      <c r="G13" s="34"/>
      <c r="H13" s="34"/>
      <c r="I13" s="34"/>
      <c r="J13" s="34"/>
      <c r="K13" s="34"/>
      <c r="L13" s="34"/>
      <c r="M13" s="34"/>
      <c r="N13" s="34"/>
    </row>
    <row r="14" spans="1:18" s="40" customFormat="1" ht="18" customHeight="1">
      <c r="A14" s="34"/>
      <c r="B14" s="34"/>
      <c r="C14" s="34"/>
      <c r="D14" s="34"/>
      <c r="E14" s="34"/>
      <c r="F14" s="34"/>
      <c r="G14" s="34"/>
      <c r="H14" s="34"/>
      <c r="I14" s="34"/>
      <c r="J14" s="34"/>
      <c r="K14" s="34"/>
      <c r="L14" s="34"/>
      <c r="M14" s="34"/>
      <c r="N14" s="34"/>
    </row>
    <row r="15" spans="1:18" s="21" customFormat="1" ht="21.2" customHeight="1">
      <c r="A15" s="693" t="s">
        <v>246</v>
      </c>
      <c r="B15" s="693"/>
      <c r="C15" s="693"/>
      <c r="D15" s="693"/>
      <c r="E15" s="693"/>
      <c r="F15" s="693"/>
      <c r="G15" s="693"/>
      <c r="H15" s="693"/>
      <c r="I15" s="693"/>
      <c r="J15" s="693"/>
      <c r="K15" s="693"/>
      <c r="L15" s="693"/>
      <c r="M15" s="693"/>
      <c r="N15" s="694"/>
    </row>
    <row r="16" spans="1:18" s="21" customFormat="1" ht="19.149999999999999" customHeight="1">
      <c r="A16" s="148"/>
      <c r="B16" s="136" t="s">
        <v>245</v>
      </c>
      <c r="C16" s="100" t="s">
        <v>224</v>
      </c>
      <c r="D16" s="100" t="s">
        <v>225</v>
      </c>
      <c r="E16" s="173" t="s">
        <v>226</v>
      </c>
      <c r="F16" s="100" t="s">
        <v>227</v>
      </c>
      <c r="G16" s="100" t="s">
        <v>228</v>
      </c>
      <c r="H16" s="100" t="s">
        <v>229</v>
      </c>
      <c r="I16" s="100" t="s">
        <v>230</v>
      </c>
      <c r="J16" s="173" t="s">
        <v>231</v>
      </c>
      <c r="K16" s="100" t="s">
        <v>232</v>
      </c>
      <c r="L16" s="100" t="s">
        <v>233</v>
      </c>
      <c r="M16" s="101" t="s">
        <v>223</v>
      </c>
      <c r="N16" s="222"/>
    </row>
    <row r="17" spans="1:14" s="21" customFormat="1" ht="19.149999999999999" customHeight="1">
      <c r="A17" s="278"/>
      <c r="B17" s="399">
        <v>44137</v>
      </c>
      <c r="C17" s="399">
        <v>44165</v>
      </c>
      <c r="D17" s="399">
        <v>44193</v>
      </c>
      <c r="E17" s="399">
        <v>44228</v>
      </c>
      <c r="F17" s="399">
        <v>44256</v>
      </c>
      <c r="G17" s="399">
        <v>44284</v>
      </c>
      <c r="H17" s="399">
        <v>44319</v>
      </c>
      <c r="I17" s="399">
        <v>44348</v>
      </c>
      <c r="J17" s="399">
        <v>44375</v>
      </c>
      <c r="K17" s="399">
        <v>44411</v>
      </c>
      <c r="L17" s="399">
        <v>44438</v>
      </c>
      <c r="M17" s="399">
        <v>44469</v>
      </c>
      <c r="N17" s="137" t="s">
        <v>309</v>
      </c>
    </row>
    <row r="18" spans="1:14" s="21" customFormat="1" ht="13.15" customHeight="1">
      <c r="A18" s="194"/>
      <c r="B18" s="189"/>
      <c r="C18" s="190"/>
      <c r="D18" s="190"/>
      <c r="E18" s="190"/>
      <c r="F18" s="190"/>
      <c r="G18" s="190"/>
      <c r="H18" s="190"/>
      <c r="I18" s="191"/>
      <c r="J18" s="190"/>
      <c r="K18" s="190"/>
      <c r="L18" s="190"/>
      <c r="M18" s="192"/>
      <c r="N18" s="193"/>
    </row>
    <row r="19" spans="1:14" ht="13.7" customHeight="1">
      <c r="A19" s="54"/>
      <c r="B19" s="70"/>
      <c r="C19" s="149"/>
      <c r="D19" s="695" t="s">
        <v>40</v>
      </c>
      <c r="E19" s="695"/>
      <c r="F19" s="695"/>
      <c r="G19" s="695"/>
      <c r="H19" s="695"/>
      <c r="I19" s="695"/>
      <c r="J19" s="695"/>
      <c r="K19" s="149"/>
      <c r="L19" s="149"/>
      <c r="M19" s="150"/>
      <c r="N19" s="103"/>
    </row>
    <row r="20" spans="1:14" s="172" customFormat="1" ht="13.7" customHeight="1">
      <c r="A20" s="54" t="s">
        <v>36</v>
      </c>
      <c r="B20" s="71">
        <v>0</v>
      </c>
      <c r="C20" s="58">
        <v>0</v>
      </c>
      <c r="D20" s="49">
        <v>0</v>
      </c>
      <c r="E20" s="49">
        <v>0</v>
      </c>
      <c r="F20" s="49">
        <v>11366</v>
      </c>
      <c r="G20" s="59">
        <v>0</v>
      </c>
      <c r="H20" s="49">
        <v>26205</v>
      </c>
      <c r="I20" s="59">
        <v>0</v>
      </c>
      <c r="J20" s="59">
        <v>0</v>
      </c>
      <c r="K20" s="58">
        <v>23080</v>
      </c>
      <c r="L20" s="55">
        <v>115</v>
      </c>
      <c r="M20" s="197">
        <v>378</v>
      </c>
      <c r="N20" s="134">
        <f>SUM(B20:M20)</f>
        <v>61144</v>
      </c>
    </row>
    <row r="21" spans="1:14" ht="13.7" customHeight="1">
      <c r="A21" s="54" t="s">
        <v>180</v>
      </c>
      <c r="B21" s="73">
        <f>B23-B20</f>
        <v>27676</v>
      </c>
      <c r="C21" s="58">
        <f>C23-C20</f>
        <v>5199</v>
      </c>
      <c r="D21" s="58">
        <f t="shared" ref="D21:M21" si="1">D23-D20</f>
        <v>0</v>
      </c>
      <c r="E21" s="58">
        <f t="shared" si="1"/>
        <v>12247</v>
      </c>
      <c r="F21" s="58">
        <f t="shared" si="1"/>
        <v>13496</v>
      </c>
      <c r="G21" s="58">
        <f t="shared" si="1"/>
        <v>3158</v>
      </c>
      <c r="H21" s="58">
        <f t="shared" si="1"/>
        <v>5287</v>
      </c>
      <c r="I21" s="58">
        <f t="shared" si="1"/>
        <v>1587</v>
      </c>
      <c r="J21" s="58">
        <f t="shared" si="1"/>
        <v>38754</v>
      </c>
      <c r="K21" s="58">
        <f t="shared" si="1"/>
        <v>56244</v>
      </c>
      <c r="L21" s="58">
        <f t="shared" si="1"/>
        <v>30815</v>
      </c>
      <c r="M21" s="58">
        <f t="shared" si="1"/>
        <v>9671</v>
      </c>
      <c r="N21" s="134">
        <f>SUM(B21:M21)</f>
        <v>204134</v>
      </c>
    </row>
    <row r="22" spans="1:14" s="172" customFormat="1" ht="13.15" customHeight="1">
      <c r="A22" s="54"/>
      <c r="B22" s="198"/>
      <c r="C22" s="55"/>
      <c r="D22" s="199"/>
      <c r="E22" s="199"/>
      <c r="F22" s="199"/>
      <c r="G22" s="199"/>
      <c r="H22" s="199"/>
      <c r="I22" s="199"/>
      <c r="J22" s="199"/>
      <c r="K22" s="55"/>
      <c r="L22" s="55"/>
      <c r="M22" s="197"/>
      <c r="N22" s="134"/>
    </row>
    <row r="23" spans="1:14" ht="15.75" customHeight="1">
      <c r="A23" s="195" t="s">
        <v>35</v>
      </c>
      <c r="B23" s="599">
        <v>27676</v>
      </c>
      <c r="C23" s="600">
        <v>5199</v>
      </c>
      <c r="D23" s="600">
        <v>0</v>
      </c>
      <c r="E23" s="600">
        <v>12247</v>
      </c>
      <c r="F23" s="600">
        <v>24862</v>
      </c>
      <c r="G23" s="600">
        <v>3158</v>
      </c>
      <c r="H23" s="600">
        <v>31492</v>
      </c>
      <c r="I23" s="600">
        <v>1587</v>
      </c>
      <c r="J23" s="600">
        <v>38754</v>
      </c>
      <c r="K23" s="600">
        <v>79324</v>
      </c>
      <c r="L23" s="269">
        <v>30930</v>
      </c>
      <c r="M23" s="601">
        <v>10049</v>
      </c>
      <c r="N23" s="201">
        <f>SUM(B23:M23)</f>
        <v>265278</v>
      </c>
    </row>
    <row r="24" spans="1:14" s="172" customFormat="1" ht="15.75" customHeight="1">
      <c r="A24" s="54"/>
      <c r="B24" s="70"/>
      <c r="C24" s="149"/>
      <c r="D24" s="695" t="s">
        <v>121</v>
      </c>
      <c r="E24" s="695"/>
      <c r="F24" s="695"/>
      <c r="G24" s="695"/>
      <c r="H24" s="695"/>
      <c r="I24" s="695"/>
      <c r="J24" s="695"/>
      <c r="K24" s="149"/>
      <c r="L24" s="149"/>
      <c r="M24" s="150"/>
      <c r="N24" s="200"/>
    </row>
    <row r="25" spans="1:14" s="172" customFormat="1" ht="15.75" customHeight="1">
      <c r="A25" s="54" t="s">
        <v>36</v>
      </c>
      <c r="B25" s="161">
        <f t="shared" ref="B25:G26" si="2">B20*1.10231125</f>
        <v>0</v>
      </c>
      <c r="C25" s="131">
        <f t="shared" si="2"/>
        <v>0</v>
      </c>
      <c r="D25" s="131">
        <f t="shared" si="2"/>
        <v>0</v>
      </c>
      <c r="E25" s="131">
        <f t="shared" si="2"/>
        <v>0</v>
      </c>
      <c r="F25" s="131">
        <f t="shared" si="2"/>
        <v>12528.869667500001</v>
      </c>
      <c r="G25" s="131">
        <f t="shared" si="2"/>
        <v>0</v>
      </c>
      <c r="H25" s="131">
        <f t="shared" ref="H25:M26" si="3">H20*1.10231125</f>
        <v>28886.066306250003</v>
      </c>
      <c r="I25" s="131">
        <f t="shared" si="3"/>
        <v>0</v>
      </c>
      <c r="J25" s="131">
        <f t="shared" si="3"/>
        <v>0</v>
      </c>
      <c r="K25" s="131">
        <f t="shared" si="3"/>
        <v>25441.343650000003</v>
      </c>
      <c r="L25" s="131">
        <f t="shared" si="3"/>
        <v>126.76579375000001</v>
      </c>
      <c r="M25" s="131">
        <f t="shared" si="3"/>
        <v>416.6736525</v>
      </c>
      <c r="N25" s="134">
        <f>SUM(B25:M25)</f>
        <v>67399.719070000021</v>
      </c>
    </row>
    <row r="26" spans="1:14" s="172" customFormat="1" ht="15.75" customHeight="1">
      <c r="A26" s="54" t="s">
        <v>180</v>
      </c>
      <c r="B26" s="161">
        <f t="shared" si="2"/>
        <v>30507.566155</v>
      </c>
      <c r="C26" s="131">
        <f t="shared" si="2"/>
        <v>5730.9161887500004</v>
      </c>
      <c r="D26" s="131">
        <f t="shared" si="2"/>
        <v>0</v>
      </c>
      <c r="E26" s="131">
        <f t="shared" si="2"/>
        <v>13500.00587875</v>
      </c>
      <c r="F26" s="131">
        <f t="shared" si="2"/>
        <v>14876.792630000002</v>
      </c>
      <c r="G26" s="131">
        <f t="shared" si="2"/>
        <v>3481.0989275000002</v>
      </c>
      <c r="H26" s="131">
        <f>H21*1.10231125</f>
        <v>5827.9195787500003</v>
      </c>
      <c r="I26" s="131">
        <f>I21*1.10231125</f>
        <v>1749.3679537500002</v>
      </c>
      <c r="J26" s="131">
        <f t="shared" si="3"/>
        <v>42718.970182500001</v>
      </c>
      <c r="K26" s="131">
        <f t="shared" si="3"/>
        <v>61998.393945000003</v>
      </c>
      <c r="L26" s="131">
        <f t="shared" si="3"/>
        <v>33967.721168750002</v>
      </c>
      <c r="M26" s="131">
        <f t="shared" si="3"/>
        <v>10660.45209875</v>
      </c>
      <c r="N26" s="134">
        <f>SUM(B26:M26)</f>
        <v>225019.2047075</v>
      </c>
    </row>
    <row r="27" spans="1:14" s="172" customFormat="1" ht="13.15" customHeight="1">
      <c r="A27" s="54"/>
      <c r="B27" s="161"/>
      <c r="C27" s="55"/>
      <c r="D27" s="55"/>
      <c r="E27" s="59"/>
      <c r="F27" s="59"/>
      <c r="G27" s="59"/>
      <c r="H27" s="59"/>
      <c r="I27" s="59"/>
      <c r="J27" s="59"/>
      <c r="K27" s="55"/>
      <c r="L27" s="55"/>
      <c r="M27" s="197"/>
      <c r="N27" s="134"/>
    </row>
    <row r="28" spans="1:14" s="172" customFormat="1" ht="15.75" customHeight="1">
      <c r="A28" s="195" t="s">
        <v>35</v>
      </c>
      <c r="B28" s="268">
        <f t="shared" ref="B28:M28" si="4">SUM(B25:B27)</f>
        <v>30507.566155</v>
      </c>
      <c r="C28" s="269">
        <f t="shared" si="4"/>
        <v>5730.9161887500004</v>
      </c>
      <c r="D28" s="269">
        <f t="shared" si="4"/>
        <v>0</v>
      </c>
      <c r="E28" s="269">
        <f t="shared" si="4"/>
        <v>13500.00587875</v>
      </c>
      <c r="F28" s="269">
        <f t="shared" si="4"/>
        <v>27405.662297500003</v>
      </c>
      <c r="G28" s="269">
        <f t="shared" si="4"/>
        <v>3481.0989275000002</v>
      </c>
      <c r="H28" s="269">
        <f t="shared" si="4"/>
        <v>34713.985885000002</v>
      </c>
      <c r="I28" s="269">
        <f t="shared" si="4"/>
        <v>1749.3679537500002</v>
      </c>
      <c r="J28" s="269">
        <f t="shared" si="4"/>
        <v>42718.970182500001</v>
      </c>
      <c r="K28" s="269">
        <f t="shared" si="4"/>
        <v>87439.737595000013</v>
      </c>
      <c r="L28" s="269">
        <f t="shared" si="4"/>
        <v>34094.486962499999</v>
      </c>
      <c r="M28" s="269">
        <f t="shared" si="4"/>
        <v>11077.12575125</v>
      </c>
      <c r="N28" s="201">
        <f>SUM(B28:M28)</f>
        <v>292418.92377750005</v>
      </c>
    </row>
    <row r="29" spans="1:14" s="273" customFormat="1" ht="15.75" customHeight="1">
      <c r="A29" s="47"/>
      <c r="B29" s="131"/>
      <c r="C29" s="131"/>
      <c r="D29" s="131"/>
      <c r="E29" s="131"/>
      <c r="F29" s="131"/>
      <c r="G29" s="131"/>
      <c r="H29" s="131"/>
      <c r="I29" s="131"/>
      <c r="J29" s="131"/>
      <c r="K29" s="131"/>
      <c r="L29" s="131"/>
      <c r="M29" s="58"/>
      <c r="N29" s="131"/>
    </row>
    <row r="30" spans="1:14" s="273" customFormat="1" ht="15.75" customHeight="1">
      <c r="A30" s="34" t="s">
        <v>162</v>
      </c>
      <c r="B30" s="46"/>
      <c r="C30" s="46"/>
      <c r="D30" s="46"/>
      <c r="E30" s="34"/>
      <c r="F30" s="34"/>
      <c r="G30" s="34"/>
      <c r="H30" s="34"/>
      <c r="I30" s="34"/>
      <c r="J30" s="131"/>
      <c r="K30" s="131"/>
      <c r="L30" s="131"/>
      <c r="M30" s="58"/>
      <c r="N30" s="131"/>
    </row>
    <row r="31" spans="1:14" s="273" customFormat="1" ht="15.75" customHeight="1">
      <c r="A31" s="34" t="s">
        <v>256</v>
      </c>
      <c r="B31" s="34"/>
      <c r="C31" s="34"/>
      <c r="D31" s="34"/>
      <c r="E31" s="34"/>
      <c r="F31" s="34"/>
      <c r="G31" s="34"/>
      <c r="H31" s="34"/>
      <c r="I31" s="34"/>
      <c r="J31" s="131"/>
      <c r="K31" s="131"/>
      <c r="L31" s="131"/>
      <c r="M31" s="58"/>
      <c r="N31" s="131"/>
    </row>
    <row r="32" spans="1:14" s="172" customFormat="1" ht="15.75" customHeight="1">
      <c r="A32" s="47"/>
      <c r="B32" s="131"/>
      <c r="C32" s="131"/>
      <c r="D32" s="131"/>
      <c r="E32" s="131"/>
      <c r="F32" s="131"/>
      <c r="G32" s="131"/>
      <c r="H32" s="131"/>
      <c r="I32" s="131"/>
      <c r="J32" s="131"/>
      <c r="K32" s="131"/>
      <c r="L32" s="58"/>
      <c r="M32" s="58"/>
      <c r="N32" s="131"/>
    </row>
    <row r="33" spans="1:15" s="21" customFormat="1" ht="18.600000000000001" customHeight="1">
      <c r="A33" s="284" t="s">
        <v>255</v>
      </c>
      <c r="B33" s="284"/>
      <c r="C33" s="284"/>
      <c r="D33" s="284"/>
      <c r="E33" s="284"/>
      <c r="F33" s="284"/>
      <c r="G33" s="284"/>
      <c r="H33" s="284"/>
      <c r="I33" s="284"/>
      <c r="J33"/>
      <c r="K33"/>
      <c r="L33"/>
      <c r="M33"/>
      <c r="N33"/>
    </row>
    <row r="34" spans="1:15" ht="15.75">
      <c r="A34" s="285"/>
      <c r="B34" s="467">
        <v>2017</v>
      </c>
      <c r="C34" s="467">
        <v>2018</v>
      </c>
      <c r="D34" s="467">
        <v>2019</v>
      </c>
      <c r="E34" s="467">
        <v>2020</v>
      </c>
      <c r="F34" s="467">
        <v>2021</v>
      </c>
      <c r="G34" s="286"/>
      <c r="H34" s="286"/>
      <c r="I34" s="286"/>
      <c r="J34" s="172"/>
      <c r="K34" s="172"/>
    </row>
    <row r="35" spans="1:15" s="172" customFormat="1" ht="15">
      <c r="A35" s="287"/>
      <c r="B35" s="696" t="s">
        <v>39</v>
      </c>
      <c r="C35" s="697"/>
      <c r="D35" s="697"/>
      <c r="E35" s="697"/>
      <c r="F35" s="698"/>
      <c r="G35" s="273"/>
      <c r="H35" s="273"/>
      <c r="I35" s="273"/>
    </row>
    <row r="36" spans="1:15" ht="14.25">
      <c r="A36" s="288" t="s">
        <v>108</v>
      </c>
      <c r="B36" s="290">
        <v>0</v>
      </c>
      <c r="C36" s="290">
        <v>0</v>
      </c>
      <c r="D36" s="290">
        <v>14751.48</v>
      </c>
      <c r="E36" s="293">
        <v>0</v>
      </c>
      <c r="F36" s="561">
        <v>0</v>
      </c>
      <c r="G36" s="273"/>
      <c r="H36" s="273"/>
      <c r="I36" s="271"/>
      <c r="J36" s="172"/>
      <c r="K36" s="172"/>
      <c r="L36" s="19"/>
      <c r="M36" s="19"/>
      <c r="N36" s="19"/>
      <c r="O36" s="19"/>
    </row>
    <row r="37" spans="1:15" ht="14.25">
      <c r="A37" s="289" t="s">
        <v>37</v>
      </c>
      <c r="B37" s="290">
        <v>13931.13</v>
      </c>
      <c r="C37" s="290">
        <v>91289.56</v>
      </c>
      <c r="D37" s="290">
        <v>4553.84</v>
      </c>
      <c r="E37" s="291">
        <v>66584</v>
      </c>
      <c r="F37" s="562">
        <v>80272</v>
      </c>
      <c r="G37" s="273"/>
      <c r="H37" s="273"/>
      <c r="I37" s="292"/>
      <c r="J37" s="172"/>
      <c r="K37" s="172"/>
      <c r="L37" s="19"/>
      <c r="M37" s="19"/>
      <c r="N37" s="19"/>
      <c r="O37" s="19"/>
    </row>
    <row r="38" spans="1:15" ht="14.25">
      <c r="A38" s="289" t="s">
        <v>4</v>
      </c>
      <c r="B38" s="290">
        <v>0</v>
      </c>
      <c r="C38" s="290">
        <v>0</v>
      </c>
      <c r="D38" s="290">
        <v>23000</v>
      </c>
      <c r="E38" s="293">
        <v>0</v>
      </c>
      <c r="F38" s="563">
        <v>0</v>
      </c>
      <c r="G38" s="273"/>
      <c r="H38" s="273"/>
      <c r="I38" s="292"/>
      <c r="J38" s="172"/>
      <c r="K38" s="172"/>
      <c r="L38" s="19"/>
      <c r="M38" s="560"/>
      <c r="N38" s="560"/>
      <c r="O38" s="19"/>
    </row>
    <row r="39" spans="1:15" ht="14.25">
      <c r="A39" s="289" t="s">
        <v>6</v>
      </c>
      <c r="B39" s="290">
        <v>70329.100000000006</v>
      </c>
      <c r="C39" s="290">
        <v>38345.21</v>
      </c>
      <c r="D39" s="290">
        <v>30405.66</v>
      </c>
      <c r="E39" s="291">
        <v>44707</v>
      </c>
      <c r="F39" s="562">
        <v>1043</v>
      </c>
      <c r="G39" s="273"/>
      <c r="H39" s="273"/>
      <c r="I39" s="292"/>
      <c r="J39" s="172"/>
      <c r="K39" s="172"/>
      <c r="L39" s="19"/>
      <c r="M39" s="560"/>
      <c r="N39" s="560"/>
      <c r="O39" s="19"/>
    </row>
    <row r="40" spans="1:15" ht="14.25">
      <c r="A40" s="289" t="s">
        <v>10</v>
      </c>
      <c r="B40" s="290">
        <v>49452.42</v>
      </c>
      <c r="C40" s="290">
        <v>39878.160000000003</v>
      </c>
      <c r="D40" s="290">
        <v>33551.699999999997</v>
      </c>
      <c r="E40" s="291">
        <v>63484</v>
      </c>
      <c r="F40" s="562">
        <v>38321</v>
      </c>
      <c r="G40" s="273"/>
      <c r="H40" s="273"/>
      <c r="I40" s="292"/>
      <c r="J40" s="172"/>
      <c r="K40" s="172"/>
      <c r="L40" s="19"/>
      <c r="M40" s="560"/>
      <c r="N40" s="560"/>
      <c r="O40" s="19"/>
    </row>
    <row r="41" spans="1:15" ht="14.25">
      <c r="A41" s="289" t="s">
        <v>13</v>
      </c>
      <c r="B41" s="290">
        <v>172805.22</v>
      </c>
      <c r="C41" s="290">
        <v>91460.52</v>
      </c>
      <c r="D41" s="290">
        <v>113531.69</v>
      </c>
      <c r="E41" s="291">
        <v>141092</v>
      </c>
      <c r="F41" s="562">
        <v>59800</v>
      </c>
      <c r="G41" s="273"/>
      <c r="H41" s="273"/>
      <c r="I41" s="292"/>
      <c r="J41" s="172"/>
      <c r="K41" s="172"/>
      <c r="L41" s="19"/>
      <c r="M41" s="560"/>
      <c r="N41" s="560"/>
      <c r="O41" s="19"/>
    </row>
    <row r="42" spans="1:15" ht="14.25">
      <c r="A42" s="289" t="s">
        <v>16</v>
      </c>
      <c r="B42" s="290">
        <v>4000.01</v>
      </c>
      <c r="C42" s="290">
        <v>4801.8900000000003</v>
      </c>
      <c r="D42" s="290">
        <v>8693.5499999999993</v>
      </c>
      <c r="E42" s="291">
        <v>24946</v>
      </c>
      <c r="F42" s="563">
        <v>0</v>
      </c>
      <c r="G42" s="273"/>
      <c r="H42" s="273"/>
      <c r="I42" s="292"/>
      <c r="J42" s="172"/>
      <c r="K42" s="172"/>
      <c r="L42" s="19"/>
      <c r="M42" s="19"/>
      <c r="N42" s="19"/>
      <c r="O42" s="19"/>
    </row>
    <row r="43" spans="1:15" ht="14.25">
      <c r="A43" s="289" t="s">
        <v>36</v>
      </c>
      <c r="B43" s="290">
        <v>17918.189999999999</v>
      </c>
      <c r="C43" s="290">
        <v>12500</v>
      </c>
      <c r="D43" s="290">
        <v>146888</v>
      </c>
      <c r="E43" s="291">
        <v>21404</v>
      </c>
      <c r="F43" s="562">
        <v>61144</v>
      </c>
      <c r="G43" s="273"/>
      <c r="H43" s="273"/>
      <c r="I43" s="292"/>
      <c r="J43" s="172"/>
      <c r="K43" s="172"/>
      <c r="L43" s="19"/>
      <c r="M43" s="560"/>
      <c r="N43" s="560"/>
      <c r="O43" s="19"/>
    </row>
    <row r="44" spans="1:15" ht="14.25">
      <c r="A44" s="289" t="s">
        <v>23</v>
      </c>
      <c r="B44" s="290">
        <v>44627.37</v>
      </c>
      <c r="C44" s="290">
        <v>13153.35</v>
      </c>
      <c r="D44" s="290">
        <v>13717.8</v>
      </c>
      <c r="E44" s="291">
        <v>16663</v>
      </c>
      <c r="F44" s="562">
        <v>21533</v>
      </c>
      <c r="G44" s="273"/>
      <c r="H44" s="273"/>
      <c r="I44" s="292"/>
      <c r="J44" s="172"/>
      <c r="K44" s="172"/>
      <c r="L44" s="19"/>
      <c r="M44" s="560"/>
      <c r="N44" s="560"/>
      <c r="O44" s="19"/>
    </row>
    <row r="45" spans="1:15" ht="14.25">
      <c r="A45" s="289" t="s">
        <v>28</v>
      </c>
      <c r="B45" s="290">
        <v>0</v>
      </c>
      <c r="C45" s="290">
        <v>0</v>
      </c>
      <c r="D45" s="290">
        <v>0</v>
      </c>
      <c r="E45" s="291">
        <v>13391</v>
      </c>
      <c r="F45" s="563">
        <v>0</v>
      </c>
      <c r="G45" s="273"/>
      <c r="H45" s="273"/>
      <c r="I45" s="273"/>
      <c r="J45" s="172"/>
      <c r="K45" s="172"/>
      <c r="L45" s="19"/>
      <c r="M45" s="560"/>
      <c r="N45" s="560"/>
      <c r="O45" s="19"/>
    </row>
    <row r="46" spans="1:15" ht="14.25">
      <c r="A46" s="289" t="s">
        <v>180</v>
      </c>
      <c r="B46" s="290">
        <v>0</v>
      </c>
      <c r="C46" s="290">
        <v>141</v>
      </c>
      <c r="D46" s="290">
        <v>114</v>
      </c>
      <c r="E46" s="293">
        <v>0</v>
      </c>
      <c r="F46" s="562">
        <v>3165</v>
      </c>
      <c r="G46" s="273"/>
      <c r="H46" s="273"/>
      <c r="I46" s="273"/>
      <c r="J46" s="172"/>
      <c r="K46" s="172"/>
      <c r="L46" s="19"/>
      <c r="M46" s="19"/>
      <c r="N46" s="19"/>
      <c r="O46" s="19"/>
    </row>
    <row r="47" spans="1:15" ht="14.25">
      <c r="A47" s="289"/>
      <c r="B47" s="290"/>
      <c r="C47" s="290"/>
      <c r="D47" s="290"/>
      <c r="E47" s="293"/>
      <c r="F47" s="559"/>
      <c r="G47" s="273"/>
      <c r="H47" s="273"/>
      <c r="I47" s="273"/>
      <c r="J47" s="172"/>
      <c r="K47" s="172"/>
      <c r="L47" s="19"/>
      <c r="M47" s="560"/>
      <c r="N47" s="560"/>
      <c r="O47" s="19"/>
    </row>
    <row r="48" spans="1:15" ht="15">
      <c r="A48" s="294" t="s">
        <v>35</v>
      </c>
      <c r="B48" s="295">
        <f>SUM(B36:B46)</f>
        <v>373063.44</v>
      </c>
      <c r="C48" s="295">
        <f>SUM(C36:C46)</f>
        <v>291569.69</v>
      </c>
      <c r="D48" s="295">
        <f>SUM(D36:D46)</f>
        <v>389207.72</v>
      </c>
      <c r="E48" s="295">
        <f>SUM(E36:E46)</f>
        <v>392271</v>
      </c>
      <c r="F48" s="295">
        <f>SUM(F36:F46)</f>
        <v>265278</v>
      </c>
      <c r="G48" s="273"/>
      <c r="H48" s="273"/>
      <c r="I48" s="273"/>
      <c r="J48" s="172"/>
      <c r="K48" s="172"/>
      <c r="L48" s="19"/>
      <c r="M48" s="560"/>
      <c r="N48" s="560"/>
      <c r="O48" s="19"/>
    </row>
    <row r="49" spans="1:11">
      <c r="A49" s="273"/>
      <c r="B49" s="273"/>
      <c r="C49" s="273"/>
      <c r="D49" s="273"/>
      <c r="E49" s="273"/>
      <c r="F49" s="273"/>
      <c r="G49" s="273"/>
      <c r="H49" s="273"/>
      <c r="I49" s="273"/>
      <c r="J49" s="172"/>
      <c r="K49" s="172"/>
    </row>
    <row r="50" spans="1:11" ht="14.25">
      <c r="A50" s="34" t="s">
        <v>163</v>
      </c>
      <c r="B50" s="283"/>
      <c r="C50" s="273"/>
      <c r="D50" s="273"/>
      <c r="E50" s="273"/>
      <c r="F50" s="273"/>
      <c r="G50" s="273"/>
      <c r="H50" s="273"/>
      <c r="I50" s="273"/>
      <c r="J50" s="172"/>
      <c r="K50" s="172"/>
    </row>
  </sheetData>
  <mergeCells count="5">
    <mergeCell ref="B5:L5"/>
    <mergeCell ref="A15:N15"/>
    <mergeCell ref="D19:J19"/>
    <mergeCell ref="D24:J24"/>
    <mergeCell ref="B35:F35"/>
  </mergeCells>
  <pageMargins left="0.75" right="0.17" top="1" bottom="0.17" header="0.17" footer="0.17"/>
  <pageSetup scale="6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ECCEE-FFFD-4938-8B9A-5ACD910FD691}">
  <sheetPr>
    <pageSetUpPr fitToPage="1"/>
  </sheetPr>
  <dimension ref="A1:L64"/>
  <sheetViews>
    <sheetView showWhiteSpace="0" topLeftCell="A27" zoomScaleNormal="100" workbookViewId="0">
      <selection activeCell="K6" sqref="K6"/>
    </sheetView>
  </sheetViews>
  <sheetFormatPr defaultColWidth="8.85546875" defaultRowHeight="12.75"/>
  <cols>
    <col min="1" max="1" width="51.28515625" style="202" customWidth="1"/>
    <col min="2" max="2" width="12.85546875" style="202" customWidth="1"/>
    <col min="3" max="3" width="14.7109375" style="202" customWidth="1"/>
    <col min="4" max="4" width="12.85546875" style="202" customWidth="1"/>
    <col min="5" max="5" width="24.5703125" style="202" customWidth="1"/>
    <col min="6" max="6" width="17.85546875" style="202" customWidth="1"/>
    <col min="7" max="7" width="14.5703125" style="202" customWidth="1"/>
    <col min="8" max="8" width="23.5703125" style="202" customWidth="1"/>
    <col min="9" max="16384" width="8.85546875" style="202"/>
  </cols>
  <sheetData>
    <row r="1" spans="1:10" s="214" customFormat="1" ht="23.45" customHeight="1">
      <c r="A1" s="699" t="s">
        <v>325</v>
      </c>
      <c r="B1" s="700"/>
      <c r="C1" s="700"/>
      <c r="D1" s="700"/>
      <c r="E1" s="249"/>
      <c r="F1" s="249"/>
      <c r="G1" s="249"/>
      <c r="H1" s="249"/>
    </row>
    <row r="2" spans="1:10" ht="37.9" customHeight="1">
      <c r="A2" s="163"/>
      <c r="B2" s="245" t="s">
        <v>55</v>
      </c>
      <c r="C2" s="298" t="s">
        <v>338</v>
      </c>
      <c r="D2" s="297" t="s">
        <v>106</v>
      </c>
      <c r="E2" s="246" t="s">
        <v>336</v>
      </c>
      <c r="F2" s="296" t="s">
        <v>338</v>
      </c>
      <c r="G2" s="296" t="s">
        <v>106</v>
      </c>
      <c r="H2" s="247" t="s">
        <v>336</v>
      </c>
    </row>
    <row r="3" spans="1:10" ht="16.149999999999999" customHeight="1">
      <c r="A3" s="164"/>
      <c r="B3" s="165" t="s">
        <v>39</v>
      </c>
      <c r="C3" s="701" t="s">
        <v>206</v>
      </c>
      <c r="D3" s="702"/>
      <c r="E3" s="703"/>
      <c r="F3" s="704" t="s">
        <v>207</v>
      </c>
      <c r="G3" s="705"/>
      <c r="H3" s="706"/>
    </row>
    <row r="4" spans="1:10" ht="14.25">
      <c r="A4" s="151"/>
      <c r="B4" s="152"/>
      <c r="C4" s="153"/>
      <c r="D4" s="224"/>
      <c r="E4" s="248"/>
      <c r="F4" s="248"/>
      <c r="G4" s="248"/>
      <c r="H4" s="248"/>
    </row>
    <row r="5" spans="1:10" ht="15">
      <c r="A5" s="502" t="s">
        <v>204</v>
      </c>
      <c r="B5" s="503"/>
      <c r="C5" s="505"/>
      <c r="D5" s="506"/>
      <c r="E5" s="507"/>
      <c r="F5" s="507"/>
      <c r="G5" s="507"/>
      <c r="H5" s="507"/>
    </row>
    <row r="6" spans="1:10" ht="14.25">
      <c r="A6" s="508" t="s">
        <v>61</v>
      </c>
      <c r="B6" s="504">
        <v>1117195</v>
      </c>
      <c r="C6" s="509">
        <v>1117195</v>
      </c>
      <c r="D6" s="509">
        <v>1117195</v>
      </c>
      <c r="E6" s="534">
        <f t="shared" ref="E6:E10" si="0">+D6-C6</f>
        <v>0</v>
      </c>
      <c r="F6" s="529">
        <f t="shared" ref="F6:G10" si="1">C6*1.10231125</f>
        <v>1231496.6169437501</v>
      </c>
      <c r="G6" s="529">
        <f t="shared" si="1"/>
        <v>1231496.6169437501</v>
      </c>
      <c r="H6" s="529">
        <f t="shared" ref="H6:H10" si="2">+G6-F6</f>
        <v>0</v>
      </c>
    </row>
    <row r="7" spans="1:10" ht="14.25">
      <c r="A7" s="535" t="s">
        <v>297</v>
      </c>
      <c r="B7" s="504"/>
      <c r="C7" s="509">
        <v>90100</v>
      </c>
      <c r="D7" s="509">
        <v>90100</v>
      </c>
      <c r="E7" s="534">
        <f t="shared" si="0"/>
        <v>0</v>
      </c>
      <c r="F7" s="529">
        <f t="shared" si="1"/>
        <v>99318.243625000003</v>
      </c>
      <c r="G7" s="529">
        <f t="shared" si="1"/>
        <v>99318.243625000003</v>
      </c>
      <c r="H7" s="529">
        <f t="shared" si="2"/>
        <v>0</v>
      </c>
    </row>
    <row r="8" spans="1:10" ht="14.25">
      <c r="A8" s="536" t="s">
        <v>302</v>
      </c>
      <c r="B8" s="504"/>
      <c r="C8" s="509">
        <v>1207295</v>
      </c>
      <c r="D8" s="509">
        <f>+D6+D7</f>
        <v>1207295</v>
      </c>
      <c r="E8" s="534">
        <f t="shared" si="0"/>
        <v>0</v>
      </c>
      <c r="F8" s="529">
        <f t="shared" si="1"/>
        <v>1330814.8605687502</v>
      </c>
      <c r="G8" s="529">
        <f t="shared" si="1"/>
        <v>1330814.8605687502</v>
      </c>
      <c r="H8" s="529">
        <f t="shared" si="2"/>
        <v>0</v>
      </c>
    </row>
    <row r="9" spans="1:10" ht="14.25">
      <c r="A9" s="508" t="s">
        <v>258</v>
      </c>
      <c r="B9" s="504"/>
      <c r="C9" s="509">
        <v>155115</v>
      </c>
      <c r="D9" s="509">
        <v>155115</v>
      </c>
      <c r="E9" s="534">
        <f t="shared" si="0"/>
        <v>0</v>
      </c>
      <c r="F9" s="529">
        <f t="shared" si="1"/>
        <v>170985.00954375</v>
      </c>
      <c r="G9" s="529">
        <f t="shared" si="1"/>
        <v>170985.00954375</v>
      </c>
      <c r="H9" s="510">
        <f t="shared" si="2"/>
        <v>0</v>
      </c>
      <c r="J9" s="475"/>
    </row>
    <row r="10" spans="1:10" ht="14.25">
      <c r="A10" s="508" t="s">
        <v>303</v>
      </c>
      <c r="B10" s="503"/>
      <c r="C10" s="509">
        <v>-186652</v>
      </c>
      <c r="D10" s="509">
        <v>-186652</v>
      </c>
      <c r="E10" s="534">
        <f t="shared" si="0"/>
        <v>0</v>
      </c>
      <c r="F10" s="510">
        <f t="shared" si="1"/>
        <v>-205748.59943500001</v>
      </c>
      <c r="G10" s="510">
        <f t="shared" si="1"/>
        <v>-205748.59943500001</v>
      </c>
      <c r="H10" s="510">
        <f t="shared" si="2"/>
        <v>0</v>
      </c>
    </row>
    <row r="11" spans="1:10" ht="14.25">
      <c r="A11" s="508"/>
      <c r="B11" s="503"/>
      <c r="C11" s="509"/>
      <c r="D11" s="509"/>
      <c r="E11" s="534"/>
      <c r="F11" s="510"/>
      <c r="G11" s="510"/>
      <c r="H11" s="510"/>
    </row>
    <row r="12" spans="1:10" ht="15">
      <c r="A12" s="502" t="s">
        <v>57</v>
      </c>
      <c r="B12" s="511">
        <f>SUM(B6:B9)</f>
        <v>1117195</v>
      </c>
      <c r="C12" s="512">
        <f>SUM(C8:C11)</f>
        <v>1175758</v>
      </c>
      <c r="D12" s="512">
        <f>SUM(D8:D11)</f>
        <v>1175758</v>
      </c>
      <c r="E12" s="537">
        <f>+D12-C12</f>
        <v>0</v>
      </c>
      <c r="F12" s="519">
        <f>C12*1.10231125</f>
        <v>1296051.2706775002</v>
      </c>
      <c r="G12" s="519">
        <f>D12*1.10231125</f>
        <v>1296051.2706775002</v>
      </c>
      <c r="H12" s="513">
        <f>+G12-F12</f>
        <v>0</v>
      </c>
    </row>
    <row r="13" spans="1:10" ht="15">
      <c r="A13" s="503"/>
      <c r="B13" s="504"/>
      <c r="C13" s="505"/>
      <c r="D13" s="538"/>
      <c r="E13" s="507"/>
      <c r="F13" s="516"/>
      <c r="G13" s="516"/>
      <c r="H13" s="525"/>
    </row>
    <row r="14" spans="1:10" ht="15">
      <c r="A14" s="502" t="s">
        <v>205</v>
      </c>
      <c r="B14" s="504"/>
      <c r="C14" s="505"/>
      <c r="D14" s="538"/>
      <c r="E14" s="507"/>
      <c r="F14" s="516"/>
      <c r="G14" s="516"/>
      <c r="H14" s="525"/>
    </row>
    <row r="15" spans="1:10" ht="14.25">
      <c r="A15" s="508" t="s">
        <v>62</v>
      </c>
      <c r="B15" s="514">
        <v>10300</v>
      </c>
      <c r="C15" s="514">
        <v>10299</v>
      </c>
      <c r="D15" s="514">
        <v>10299</v>
      </c>
      <c r="E15" s="539">
        <f>+D15-C15</f>
        <v>0</v>
      </c>
      <c r="F15" s="518">
        <f t="shared" ref="F15:G17" si="3">C15*1.10231125</f>
        <v>11352.703563750001</v>
      </c>
      <c r="G15" s="518">
        <f t="shared" si="3"/>
        <v>11352.703563750001</v>
      </c>
      <c r="H15" s="540">
        <f>+G15-F15</f>
        <v>0</v>
      </c>
    </row>
    <row r="16" spans="1:10" ht="14.25">
      <c r="A16" s="508" t="s">
        <v>83</v>
      </c>
      <c r="B16" s="514">
        <v>2954</v>
      </c>
      <c r="C16" s="514">
        <v>0</v>
      </c>
      <c r="D16" s="514">
        <v>0</v>
      </c>
      <c r="E16" s="539">
        <f>+D16-C16</f>
        <v>0</v>
      </c>
      <c r="F16" s="518">
        <f t="shared" si="3"/>
        <v>0</v>
      </c>
      <c r="G16" s="518">
        <f t="shared" si="3"/>
        <v>0</v>
      </c>
      <c r="H16" s="515">
        <f>+G16-F16</f>
        <v>0</v>
      </c>
    </row>
    <row r="17" spans="1:10" ht="14.25">
      <c r="A17" s="508" t="s">
        <v>63</v>
      </c>
      <c r="B17" s="514">
        <v>7090</v>
      </c>
      <c r="C17" s="514">
        <v>7090</v>
      </c>
      <c r="D17" s="514">
        <v>7090</v>
      </c>
      <c r="E17" s="539">
        <f>+D17-C17</f>
        <v>0</v>
      </c>
      <c r="F17" s="518">
        <f t="shared" si="3"/>
        <v>7815.3867625000003</v>
      </c>
      <c r="G17" s="518">
        <f t="shared" si="3"/>
        <v>7815.3867625000003</v>
      </c>
      <c r="H17" s="540">
        <f>+G17-F17</f>
        <v>0</v>
      </c>
    </row>
    <row r="18" spans="1:10" ht="14.25">
      <c r="A18" s="503"/>
      <c r="B18" s="504"/>
      <c r="C18" s="505"/>
      <c r="D18" s="541"/>
      <c r="E18" s="539"/>
      <c r="F18" s="516"/>
      <c r="G18" s="518"/>
      <c r="H18" s="540"/>
    </row>
    <row r="19" spans="1:10" ht="14.25">
      <c r="A19" s="508" t="s">
        <v>64</v>
      </c>
      <c r="B19" s="504"/>
      <c r="C19" s="505"/>
      <c r="D19" s="541"/>
      <c r="E19" s="539"/>
      <c r="F19" s="516"/>
      <c r="G19" s="518"/>
      <c r="H19" s="510"/>
    </row>
    <row r="20" spans="1:10" ht="14.25">
      <c r="A20" s="508" t="s">
        <v>56</v>
      </c>
      <c r="B20" s="504">
        <v>1656</v>
      </c>
      <c r="C20" s="542">
        <v>1510</v>
      </c>
      <c r="D20" s="541">
        <v>1510</v>
      </c>
      <c r="E20" s="539">
        <f>+D20-C20</f>
        <v>0</v>
      </c>
      <c r="F20" s="529">
        <f>C20*1.10231125</f>
        <v>1664.4899875000001</v>
      </c>
      <c r="G20" s="518">
        <f>D20*1.10231125</f>
        <v>1664.4899875000001</v>
      </c>
      <c r="H20" s="510">
        <f>+G20-F20</f>
        <v>0</v>
      </c>
      <c r="J20" s="482"/>
    </row>
    <row r="21" spans="1:10" ht="14.25">
      <c r="A21" s="508" t="s">
        <v>58</v>
      </c>
      <c r="B21" s="517">
        <v>140000</v>
      </c>
      <c r="C21" s="524">
        <v>177881</v>
      </c>
      <c r="D21" s="543">
        <v>177881</v>
      </c>
      <c r="E21" s="539">
        <f>+D21-C21</f>
        <v>0</v>
      </c>
      <c r="F21" s="529">
        <f>C21*1.10231125</f>
        <v>196080.22746125</v>
      </c>
      <c r="G21" s="518">
        <f>D21*1.10231125</f>
        <v>196080.22746125</v>
      </c>
      <c r="H21" s="510">
        <f>+G21-F21</f>
        <v>0</v>
      </c>
    </row>
    <row r="22" spans="1:10" ht="15">
      <c r="A22" s="502" t="s">
        <v>59</v>
      </c>
      <c r="B22" s="511">
        <f>SUM(B15:B21)</f>
        <v>162000</v>
      </c>
      <c r="C22" s="511">
        <f>SUM(C15:C21)</f>
        <v>196780</v>
      </c>
      <c r="D22" s="544">
        <f>SUM(D15:D21)</f>
        <v>196780</v>
      </c>
      <c r="E22" s="545">
        <f>+D22-C22</f>
        <v>0</v>
      </c>
      <c r="F22" s="519">
        <f>SUM(F15:F21)</f>
        <v>216912.80777499999</v>
      </c>
      <c r="G22" s="519">
        <f>SUM(G15:G21)</f>
        <v>216912.80777499999</v>
      </c>
      <c r="H22" s="513">
        <f>+G22-F22</f>
        <v>0</v>
      </c>
    </row>
    <row r="23" spans="1:10" ht="15">
      <c r="A23" s="503"/>
      <c r="B23" s="504"/>
      <c r="C23" s="505"/>
      <c r="D23" s="538"/>
      <c r="E23" s="507"/>
      <c r="F23" s="516"/>
      <c r="G23" s="516"/>
      <c r="H23" s="510"/>
    </row>
    <row r="24" spans="1:10" ht="15">
      <c r="A24" s="502" t="s">
        <v>60</v>
      </c>
      <c r="B24" s="504"/>
      <c r="C24" s="566"/>
      <c r="D24" s="564"/>
      <c r="E24" s="565"/>
      <c r="F24" s="516"/>
      <c r="G24" s="516"/>
      <c r="H24" s="510"/>
    </row>
    <row r="25" spans="1:10" ht="15">
      <c r="A25" s="508" t="s">
        <v>208</v>
      </c>
      <c r="B25" s="520">
        <v>142780</v>
      </c>
      <c r="C25" s="505"/>
      <c r="D25" s="538"/>
      <c r="E25" s="507"/>
      <c r="F25" s="516"/>
      <c r="G25" s="516"/>
      <c r="H25" s="510"/>
    </row>
    <row r="26" spans="1:10" ht="14.25">
      <c r="A26" s="508" t="s">
        <v>211</v>
      </c>
      <c r="B26" s="504"/>
      <c r="C26" s="521">
        <v>6201</v>
      </c>
      <c r="D26" s="521">
        <v>6201</v>
      </c>
      <c r="E26" s="534">
        <f>+D26-C26</f>
        <v>0</v>
      </c>
      <c r="F26" s="529">
        <f>C26*1.10231125</f>
        <v>6835.4320612500005</v>
      </c>
      <c r="G26" s="529">
        <f>D26*1.10231125</f>
        <v>6835.4320612500005</v>
      </c>
      <c r="H26" s="510">
        <f>+G26-F26</f>
        <v>0</v>
      </c>
    </row>
    <row r="27" spans="1:10" ht="14.25">
      <c r="A27" s="508" t="s">
        <v>212</v>
      </c>
      <c r="B27" s="504"/>
      <c r="C27" s="521">
        <v>129725</v>
      </c>
      <c r="D27" s="521">
        <v>129725</v>
      </c>
      <c r="E27" s="534">
        <f>+D27-C27</f>
        <v>0</v>
      </c>
      <c r="F27" s="529">
        <f>C27*1.10231125</f>
        <v>142997.32690625</v>
      </c>
      <c r="G27" s="529">
        <f>D27*1.10231125</f>
        <v>142997.32690625</v>
      </c>
      <c r="H27" s="510">
        <f>+G27-F27</f>
        <v>0</v>
      </c>
    </row>
    <row r="28" spans="1:10" ht="14.25">
      <c r="A28" s="508"/>
      <c r="B28" s="504"/>
      <c r="C28" s="541"/>
      <c r="D28" s="541"/>
      <c r="E28" s="534"/>
      <c r="F28" s="529"/>
      <c r="G28" s="529"/>
      <c r="H28" s="510"/>
    </row>
    <row r="29" spans="1:10" ht="14.25">
      <c r="A29" s="508" t="s">
        <v>209</v>
      </c>
      <c r="B29" s="504">
        <v>2000</v>
      </c>
      <c r="C29" s="541"/>
      <c r="D29" s="541"/>
      <c r="E29" s="534"/>
      <c r="F29" s="529"/>
      <c r="G29" s="529"/>
      <c r="H29" s="510"/>
    </row>
    <row r="30" spans="1:10" ht="14.25">
      <c r="A30" s="508" t="s">
        <v>211</v>
      </c>
      <c r="B30" s="504"/>
      <c r="C30" s="541">
        <v>0</v>
      </c>
      <c r="D30" s="541">
        <v>0</v>
      </c>
      <c r="E30" s="534">
        <f>+D30-C30</f>
        <v>0</v>
      </c>
      <c r="F30" s="529">
        <f>C30*1.10231125</f>
        <v>0</v>
      </c>
      <c r="G30" s="529">
        <f>D30*1.10231125</f>
        <v>0</v>
      </c>
      <c r="H30" s="510">
        <f>+G30-F30</f>
        <v>0</v>
      </c>
    </row>
    <row r="31" spans="1:10" ht="14.25">
      <c r="A31" s="508" t="s">
        <v>212</v>
      </c>
      <c r="B31" s="504"/>
      <c r="C31" s="541">
        <v>0</v>
      </c>
      <c r="D31" s="541">
        <v>0</v>
      </c>
      <c r="E31" s="534">
        <f>+D31-C31</f>
        <v>0</v>
      </c>
      <c r="F31" s="529">
        <f>C31*1.10231125</f>
        <v>0</v>
      </c>
      <c r="G31" s="529">
        <f>D31*1.10231125</f>
        <v>0</v>
      </c>
      <c r="H31" s="510">
        <f>+G31-F31</f>
        <v>0</v>
      </c>
    </row>
    <row r="32" spans="1:10" ht="14.25">
      <c r="A32" s="508"/>
      <c r="B32" s="504"/>
      <c r="C32" s="541"/>
      <c r="D32" s="541"/>
      <c r="E32" s="534"/>
      <c r="F32" s="529"/>
      <c r="G32" s="529"/>
      <c r="H32" s="510"/>
    </row>
    <row r="33" spans="1:8" ht="14.25">
      <c r="A33" s="508" t="s">
        <v>213</v>
      </c>
      <c r="B33" s="504">
        <v>56750</v>
      </c>
      <c r="C33" s="541"/>
      <c r="D33" s="541"/>
      <c r="E33" s="534"/>
      <c r="F33" s="529"/>
      <c r="G33" s="529"/>
      <c r="H33" s="510"/>
    </row>
    <row r="34" spans="1:8" ht="14.25">
      <c r="A34" s="508" t="s">
        <v>211</v>
      </c>
      <c r="B34" s="504"/>
      <c r="C34" s="521">
        <v>15282</v>
      </c>
      <c r="D34" s="521">
        <v>15282</v>
      </c>
      <c r="E34" s="534">
        <f>+D34-C34</f>
        <v>0</v>
      </c>
      <c r="F34" s="529">
        <f>C34*1.10231125</f>
        <v>16845.520522500003</v>
      </c>
      <c r="G34" s="529">
        <f>D34*1.10231125</f>
        <v>16845.520522500003</v>
      </c>
      <c r="H34" s="510">
        <f>+G34-F34</f>
        <v>0</v>
      </c>
    </row>
    <row r="35" spans="1:8" ht="14.25">
      <c r="A35" s="508" t="s">
        <v>212</v>
      </c>
      <c r="B35" s="504"/>
      <c r="C35" s="521">
        <v>34449</v>
      </c>
      <c r="D35" s="521">
        <v>34449</v>
      </c>
      <c r="E35" s="534">
        <f>+D35-C35</f>
        <v>0</v>
      </c>
      <c r="F35" s="529">
        <f>C35*1.10231125</f>
        <v>37973.520251250004</v>
      </c>
      <c r="G35" s="529">
        <f>D35*1.10231125</f>
        <v>37973.520251250004</v>
      </c>
      <c r="H35" s="510">
        <f>+G35-F35</f>
        <v>0</v>
      </c>
    </row>
    <row r="36" spans="1:8" ht="14.25">
      <c r="A36" s="508"/>
      <c r="B36" s="504"/>
      <c r="C36" s="520"/>
      <c r="D36" s="520"/>
      <c r="E36" s="534"/>
      <c r="F36" s="529"/>
      <c r="G36" s="529"/>
      <c r="H36" s="510"/>
    </row>
    <row r="37" spans="1:8" ht="14.25">
      <c r="A37" s="508" t="s">
        <v>210</v>
      </c>
      <c r="B37" s="517">
        <v>7100</v>
      </c>
      <c r="C37" s="522"/>
      <c r="D37" s="522"/>
      <c r="E37" s="534"/>
      <c r="F37" s="529"/>
      <c r="G37" s="529"/>
      <c r="H37" s="510"/>
    </row>
    <row r="38" spans="1:8" ht="14.25">
      <c r="A38" s="508" t="s">
        <v>211</v>
      </c>
      <c r="B38" s="517"/>
      <c r="C38" s="522">
        <v>5343</v>
      </c>
      <c r="D38" s="522">
        <v>5343</v>
      </c>
      <c r="E38" s="534">
        <f>+D38-C38</f>
        <v>0</v>
      </c>
      <c r="F38" s="529">
        <f>C38*1.10231125</f>
        <v>5889.6490087500006</v>
      </c>
      <c r="G38" s="529">
        <f>D38*1.10231125</f>
        <v>5889.6490087500006</v>
      </c>
      <c r="H38" s="510">
        <f>+G38-F38</f>
        <v>0</v>
      </c>
    </row>
    <row r="39" spans="1:8" ht="14.25">
      <c r="A39" s="508" t="s">
        <v>212</v>
      </c>
      <c r="B39" s="517"/>
      <c r="C39" s="522">
        <v>4950</v>
      </c>
      <c r="D39" s="522">
        <v>4950</v>
      </c>
      <c r="E39" s="534">
        <f>+D39-C39</f>
        <v>0</v>
      </c>
      <c r="F39" s="529">
        <f>C39*1.10231125</f>
        <v>5456.4406875000004</v>
      </c>
      <c r="G39" s="529">
        <f>D39*1.10231125</f>
        <v>5456.4406875000004</v>
      </c>
      <c r="H39" s="510">
        <f>+G39-F39</f>
        <v>0</v>
      </c>
    </row>
    <row r="40" spans="1:8" ht="14.25">
      <c r="A40" s="508"/>
      <c r="B40" s="517"/>
      <c r="C40" s="523"/>
      <c r="D40" s="523"/>
      <c r="E40" s="534"/>
      <c r="F40" s="529"/>
      <c r="G40" s="529"/>
      <c r="H40" s="510"/>
    </row>
    <row r="41" spans="1:8" ht="14.25">
      <c r="A41" s="508" t="s">
        <v>275</v>
      </c>
      <c r="B41" s="517">
        <v>9600</v>
      </c>
      <c r="C41" s="523"/>
      <c r="D41" s="523"/>
      <c r="E41" s="534"/>
      <c r="F41" s="529"/>
      <c r="G41" s="529"/>
      <c r="H41" s="510"/>
    </row>
    <row r="42" spans="1:8" ht="14.25">
      <c r="A42" s="508" t="s">
        <v>211</v>
      </c>
      <c r="B42" s="517"/>
      <c r="C42" s="523">
        <v>9946</v>
      </c>
      <c r="D42" s="523">
        <v>9946</v>
      </c>
      <c r="E42" s="534">
        <f>+D42-C42</f>
        <v>0</v>
      </c>
      <c r="F42" s="529">
        <f>C42*1.10231125</f>
        <v>10963.587692500001</v>
      </c>
      <c r="G42" s="529">
        <f>D42*1.10231125</f>
        <v>10963.587692500001</v>
      </c>
      <c r="H42" s="510">
        <f>+G42-F42</f>
        <v>0</v>
      </c>
    </row>
    <row r="43" spans="1:8" ht="14.25">
      <c r="A43" s="508" t="s">
        <v>212</v>
      </c>
      <c r="B43" s="517"/>
      <c r="C43" s="523">
        <v>8207</v>
      </c>
      <c r="D43" s="523">
        <v>8207</v>
      </c>
      <c r="E43" s="534">
        <f>+D43-C43</f>
        <v>0</v>
      </c>
      <c r="F43" s="529">
        <f>C43*1.10231125</f>
        <v>9046.6684287500011</v>
      </c>
      <c r="G43" s="529">
        <f>D43*1.10231125</f>
        <v>9046.6684287500011</v>
      </c>
      <c r="H43" s="510">
        <f>+G43-F43</f>
        <v>0</v>
      </c>
    </row>
    <row r="44" spans="1:8" ht="14.25">
      <c r="A44" s="508"/>
      <c r="B44" s="517"/>
      <c r="C44" s="546"/>
      <c r="D44" s="523"/>
      <c r="E44" s="534"/>
      <c r="F44" s="529"/>
      <c r="G44" s="529"/>
      <c r="H44" s="510"/>
    </row>
    <row r="45" spans="1:8" ht="16.899999999999999" customHeight="1">
      <c r="A45" s="502" t="s">
        <v>279</v>
      </c>
      <c r="B45" s="511">
        <f>B25+B29+B33+B37+B41</f>
        <v>218230</v>
      </c>
      <c r="C45" s="511">
        <f>SUM(C26:C43)</f>
        <v>214103</v>
      </c>
      <c r="D45" s="511">
        <f>SUM(D26:D43)</f>
        <v>214103</v>
      </c>
      <c r="E45" s="537">
        <f>+D45-C45</f>
        <v>0</v>
      </c>
      <c r="F45" s="519">
        <f>SUM(F26:F43)</f>
        <v>236008.14555875005</v>
      </c>
      <c r="G45" s="519">
        <f>SUM(G26:G43)</f>
        <v>236008.14555875005</v>
      </c>
      <c r="H45" s="513">
        <f>+G45-F45</f>
        <v>0</v>
      </c>
    </row>
    <row r="46" spans="1:8" ht="15">
      <c r="A46" s="526"/>
      <c r="B46" s="504"/>
      <c r="C46" s="505"/>
      <c r="D46" s="547"/>
      <c r="E46" s="534"/>
      <c r="F46" s="529"/>
      <c r="G46" s="529"/>
      <c r="H46" s="510"/>
    </row>
    <row r="47" spans="1:8" ht="19.5">
      <c r="A47" s="526" t="s">
        <v>81</v>
      </c>
      <c r="B47" s="511"/>
      <c r="C47" s="511">
        <f>C12+C22+C45</f>
        <v>1586641</v>
      </c>
      <c r="D47" s="548">
        <f>D12+D22+D45</f>
        <v>1586641</v>
      </c>
      <c r="E47" s="537">
        <f>+D47-C47</f>
        <v>0</v>
      </c>
      <c r="F47" s="519">
        <f>F12+F22+F45</f>
        <v>1748972.2240112501</v>
      </c>
      <c r="G47" s="519">
        <f>G12+G22+G45</f>
        <v>1748972.2240112501</v>
      </c>
      <c r="H47" s="513">
        <f>+G47-F47</f>
        <v>0</v>
      </c>
    </row>
    <row r="48" spans="1:8" ht="15">
      <c r="A48" s="526"/>
      <c r="B48" s="504"/>
      <c r="C48" s="505"/>
      <c r="D48" s="547"/>
      <c r="E48" s="507"/>
      <c r="F48" s="516"/>
      <c r="G48" s="529"/>
      <c r="H48" s="510"/>
    </row>
    <row r="49" spans="1:12" ht="21.6" customHeight="1">
      <c r="A49" s="508" t="s">
        <v>192</v>
      </c>
      <c r="B49" s="527"/>
      <c r="C49" s="527">
        <f>F49/1.10231125</f>
        <v>878040.57157177699</v>
      </c>
      <c r="D49" s="528">
        <f>G49/1.10231125</f>
        <v>878040.57157177699</v>
      </c>
      <c r="E49" s="534">
        <f>+D49-C49</f>
        <v>0</v>
      </c>
      <c r="F49" s="510">
        <v>967874</v>
      </c>
      <c r="G49" s="510">
        <v>967874</v>
      </c>
      <c r="H49" s="510">
        <f>+G49-F49</f>
        <v>0</v>
      </c>
      <c r="K49" s="475"/>
    </row>
    <row r="50" spans="1:12" ht="14.25">
      <c r="A50" s="508"/>
      <c r="B50" s="504"/>
      <c r="C50" s="527"/>
      <c r="D50" s="528"/>
      <c r="E50" s="520"/>
      <c r="F50" s="510"/>
      <c r="G50" s="510"/>
      <c r="H50" s="510"/>
      <c r="J50" s="500"/>
    </row>
    <row r="51" spans="1:12" ht="21.6" customHeight="1">
      <c r="A51" s="508" t="s">
        <v>191</v>
      </c>
      <c r="B51" s="504"/>
      <c r="C51" s="527">
        <f>F51/1.10231125</f>
        <v>265278.06914789265</v>
      </c>
      <c r="D51" s="528">
        <f>G51/1.10231125</f>
        <v>265278.06914789265</v>
      </c>
      <c r="E51" s="534">
        <f>+D51-C51</f>
        <v>0</v>
      </c>
      <c r="F51" s="510">
        <v>292419</v>
      </c>
      <c r="G51" s="510">
        <v>292419</v>
      </c>
      <c r="H51" s="510">
        <f>+G51-F51</f>
        <v>0</v>
      </c>
    </row>
    <row r="52" spans="1:12" ht="14.25">
      <c r="A52" s="508"/>
      <c r="B52" s="504"/>
      <c r="C52" s="527"/>
      <c r="D52" s="528"/>
      <c r="E52" s="520"/>
      <c r="F52" s="516"/>
      <c r="G52" s="516"/>
      <c r="H52" s="510"/>
    </row>
    <row r="53" spans="1:12" ht="14.25">
      <c r="A53" s="508" t="s">
        <v>188</v>
      </c>
      <c r="B53" s="504"/>
      <c r="C53" s="527">
        <f>F53/1.10231125</f>
        <v>168907.82889134079</v>
      </c>
      <c r="D53" s="528">
        <f>G53/1.10231125</f>
        <v>192193.4480846494</v>
      </c>
      <c r="E53" s="534">
        <f>+D53-C53</f>
        <v>23285.619193308608</v>
      </c>
      <c r="F53" s="510">
        <v>186189</v>
      </c>
      <c r="G53" s="510">
        <v>211857</v>
      </c>
      <c r="H53" s="510">
        <f>+G53-F53</f>
        <v>25668</v>
      </c>
    </row>
    <row r="54" spans="1:12" ht="15">
      <c r="A54" s="526"/>
      <c r="B54" s="504"/>
      <c r="C54" s="505"/>
      <c r="D54" s="549"/>
      <c r="E54" s="520"/>
      <c r="F54" s="516"/>
      <c r="G54" s="550"/>
      <c r="H54" s="510"/>
    </row>
    <row r="55" spans="1:12" ht="21.6" customHeight="1">
      <c r="A55" s="530" t="s">
        <v>190</v>
      </c>
      <c r="B55" s="531"/>
      <c r="C55" s="532">
        <f>C47+C49+C51+C53</f>
        <v>2898867.4696110105</v>
      </c>
      <c r="D55" s="551">
        <f>D47+D49+D51+D53</f>
        <v>2922153.0888043195</v>
      </c>
      <c r="E55" s="552">
        <f>+D55-C55</f>
        <v>23285.619193308987</v>
      </c>
      <c r="F55" s="533">
        <f>F47+F49+F51+F53</f>
        <v>3195454.2240112498</v>
      </c>
      <c r="G55" s="533">
        <f>G47+G49+G51+G53</f>
        <v>3221122.2240112498</v>
      </c>
      <c r="H55" s="553">
        <f>+G55-F55</f>
        <v>25668</v>
      </c>
    </row>
    <row r="56" spans="1:12" ht="14.25">
      <c r="A56" s="45"/>
      <c r="B56" s="153"/>
      <c r="C56" s="153"/>
      <c r="D56" s="153"/>
      <c r="E56" s="203"/>
      <c r="F56" s="203"/>
      <c r="G56" s="203"/>
      <c r="H56" s="203"/>
    </row>
    <row r="57" spans="1:12" s="203" customFormat="1" ht="14.25">
      <c r="A57" s="203" t="s">
        <v>164</v>
      </c>
      <c r="B57" s="204"/>
      <c r="D57" s="153"/>
      <c r="F57" s="267"/>
      <c r="G57" s="267"/>
      <c r="L57" s="204"/>
    </row>
    <row r="58" spans="1:12" s="203" customFormat="1" ht="14.25">
      <c r="A58" s="45" t="s">
        <v>214</v>
      </c>
      <c r="B58" s="204"/>
      <c r="D58" s="153"/>
      <c r="F58" s="40"/>
      <c r="G58" s="40"/>
      <c r="L58" s="204"/>
    </row>
    <row r="59" spans="1:12" s="203" customFormat="1" ht="14.25">
      <c r="A59" s="45" t="s">
        <v>128</v>
      </c>
      <c r="B59" s="153"/>
      <c r="C59" s="153"/>
      <c r="D59" s="153"/>
      <c r="L59" s="204"/>
    </row>
    <row r="60" spans="1:12" s="203" customFormat="1" ht="14.25">
      <c r="A60" s="45" t="s">
        <v>127</v>
      </c>
      <c r="B60" s="153"/>
      <c r="C60" s="153"/>
      <c r="D60" s="153"/>
    </row>
    <row r="61" spans="1:12" s="203" customFormat="1" ht="14.25">
      <c r="A61" s="203" t="s">
        <v>126</v>
      </c>
    </row>
    <row r="62" spans="1:12" ht="14.25">
      <c r="A62" s="203" t="s">
        <v>276</v>
      </c>
      <c r="B62" s="203"/>
      <c r="C62" s="203"/>
      <c r="D62" s="203"/>
      <c r="E62" s="203"/>
      <c r="F62" s="203"/>
      <c r="G62" s="203"/>
      <c r="H62" s="203"/>
    </row>
    <row r="63" spans="1:12" ht="14.25">
      <c r="A63" s="203" t="s">
        <v>277</v>
      </c>
      <c r="B63" s="203"/>
    </row>
    <row r="64" spans="1:12" s="203" customFormat="1" ht="14.25">
      <c r="A64" s="34" t="s">
        <v>334</v>
      </c>
      <c r="B64" s="40"/>
      <c r="C64" s="40"/>
      <c r="D64" s="40"/>
      <c r="E64" s="40"/>
      <c r="F64" s="40"/>
    </row>
  </sheetData>
  <mergeCells count="3">
    <mergeCell ref="A1:D1"/>
    <mergeCell ref="C3:E3"/>
    <mergeCell ref="F3:H3"/>
  </mergeCells>
  <printOptions horizontalCentered="1" verticalCentered="1"/>
  <pageMargins left="0.5" right="0.17" top="0.5" bottom="0.17" header="0.17" footer="0.17"/>
  <pageSetup scale="58" orientation="landscape" r:id="rId1"/>
  <ignoredErrors>
    <ignoredError sqref="E45 E55 E12 E22 E47" formula="1"/>
    <ignoredError sqref="C12"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Cover Page </vt:lpstr>
      <vt:lpstr>Table 1 WASDE</vt:lpstr>
      <vt:lpstr>Table 2 Mexico</vt:lpstr>
      <vt:lpstr>Table 3A WTO Raw  </vt:lpstr>
      <vt:lpstr>Table 3B Raw  </vt:lpstr>
      <vt:lpstr>Table 4 Refined</vt:lpstr>
      <vt:lpstr>Table 5 FTAs </vt:lpstr>
      <vt:lpstr>Tables 6,7 Re-Export </vt:lpstr>
      <vt:lpstr>Table 8 FY 2021</vt:lpstr>
      <vt:lpstr>Table 9 Re-Export</vt:lpstr>
      <vt:lpstr>Tables 10A,10B SCP</vt:lpstr>
      <vt:lpstr>'Cover Page '!Print_Area</vt:lpstr>
      <vt:lpstr>'Table 1 WASDE'!Print_Area</vt:lpstr>
      <vt:lpstr>'Table 2 Mexico'!Print_Area</vt:lpstr>
      <vt:lpstr>'Table 3A WTO Raw  '!Print_Area</vt:lpstr>
      <vt:lpstr>'Table 3B Raw  '!Print_Area</vt:lpstr>
      <vt:lpstr>'Table 4 Refined'!Print_Area</vt:lpstr>
      <vt:lpstr>'Table 5 FTAs '!Print_Area</vt:lpstr>
      <vt:lpstr>'Table 8 FY 2021'!Print_Area</vt:lpstr>
      <vt:lpstr>'Table 9 Re-Export'!Print_Area</vt:lpstr>
      <vt:lpstr>'Tables 10A,10B SCP'!Print_Area</vt:lpstr>
      <vt:lpstr>'Tables 6,7 Re-Export '!Print_Area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janisw</dc:creator>
  <cp:lastModifiedBy>Diaby, Souleymane - FAS</cp:lastModifiedBy>
  <cp:lastPrinted>2020-10-16T12:55:29Z</cp:lastPrinted>
  <dcterms:created xsi:type="dcterms:W3CDTF">2008-01-25T21:12:54Z</dcterms:created>
  <dcterms:modified xsi:type="dcterms:W3CDTF">2022-07-13T13:32:16Z</dcterms:modified>
</cp:coreProperties>
</file>